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lph lokal\Desktop\ralphbayer.lima-city.de\index-Dateien\"/>
    </mc:Choice>
  </mc:AlternateContent>
  <xr:revisionPtr revIDLastSave="0" documentId="13_ncr:1_{A91CE5FF-405A-4235-A4FB-59C0D3723B90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 Erdgas - Salinenstr" sheetId="1" r:id="rId1"/>
  </sheets>
  <calcPr calcId="18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7" i="1"/>
  <c r="H25" i="1"/>
  <c r="H26" i="1"/>
  <c r="H27" i="1"/>
  <c r="H28" i="1"/>
  <c r="H29" i="1"/>
  <c r="H30" i="1"/>
  <c r="H31" i="1"/>
  <c r="H32" i="1"/>
  <c r="H33" i="1"/>
  <c r="H34" i="1"/>
  <c r="H35" i="1"/>
  <c r="H24" i="1"/>
  <c r="G25" i="1"/>
  <c r="G26" i="1"/>
  <c r="G27" i="1"/>
  <c r="G28" i="1"/>
  <c r="G29" i="1"/>
  <c r="G30" i="1"/>
  <c r="G31" i="1"/>
  <c r="G32" i="1"/>
  <c r="G33" i="1"/>
  <c r="G34" i="1"/>
  <c r="G35" i="1"/>
  <c r="G24" i="1"/>
  <c r="F37" i="1"/>
  <c r="F39" i="1" s="1"/>
  <c r="E24" i="1"/>
  <c r="E25" i="1"/>
  <c r="E26" i="1"/>
  <c r="E27" i="1"/>
  <c r="E28" i="1"/>
  <c r="E29" i="1"/>
  <c r="E30" i="1"/>
  <c r="E31" i="1"/>
  <c r="E32" i="1"/>
  <c r="E33" i="1"/>
  <c r="E34" i="1"/>
  <c r="E35" i="1"/>
  <c r="D25" i="1"/>
  <c r="D26" i="1"/>
  <c r="D27" i="1"/>
  <c r="D28" i="1"/>
  <c r="D29" i="1"/>
  <c r="D30" i="1"/>
  <c r="D31" i="1"/>
  <c r="D32" i="1"/>
  <c r="D33" i="1"/>
  <c r="D34" i="1"/>
  <c r="D35" i="1"/>
  <c r="D24" i="1"/>
  <c r="B45" i="1"/>
  <c r="B46" i="1"/>
  <c r="B47" i="1"/>
  <c r="B48" i="1"/>
  <c r="B49" i="1"/>
  <c r="B50" i="1"/>
  <c r="B51" i="1"/>
  <c r="B52" i="1"/>
  <c r="B53" i="1"/>
  <c r="B54" i="1"/>
  <c r="B55" i="1"/>
  <c r="B44" i="1"/>
  <c r="C57" i="1"/>
  <c r="D57" i="1"/>
  <c r="E57" i="1"/>
  <c r="F57" i="1"/>
  <c r="G57" i="1"/>
  <c r="I57" i="1"/>
  <c r="H57" i="1"/>
  <c r="B37" i="1"/>
  <c r="B8" i="1"/>
  <c r="B9" i="1"/>
  <c r="B11" i="1"/>
  <c r="B14" i="1"/>
  <c r="B15" i="1"/>
  <c r="B17" i="1"/>
  <c r="B18" i="1"/>
  <c r="B7" i="1"/>
  <c r="E5" i="1"/>
  <c r="B12" i="1" s="1"/>
  <c r="G37" i="1" l="1"/>
  <c r="B57" i="1"/>
  <c r="B16" i="1"/>
  <c r="B10" i="1"/>
  <c r="D37" i="1"/>
  <c r="B13" i="1"/>
  <c r="C37" i="1" l="1"/>
  <c r="C3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ralph bayer</author>
  </authors>
  <commentList>
    <comment ref="E5" authorId="0" shapeId="0" xr:uid="{9A30575C-D31B-428B-83C1-43B8DAA032D5}">
      <text>
        <r>
          <rPr>
            <b/>
            <sz val="9"/>
            <color indexed="81"/>
            <rFont val="Segoe UI"/>
            <family val="2"/>
          </rPr>
          <t>ralph bayer:</t>
        </r>
        <r>
          <rPr>
            <sz val="9"/>
            <color indexed="81"/>
            <rFont val="Segoe UI"/>
            <family val="2"/>
          </rPr>
          <t xml:space="preserve">
nicht ändern oder löschen!</t>
        </r>
      </text>
    </comment>
  </commentList>
</comments>
</file>

<file path=xl/sharedStrings.xml><?xml version="1.0" encoding="utf-8"?>
<sst xmlns="http://schemas.openxmlformats.org/spreadsheetml/2006/main" count="69" uniqueCount="32">
  <si>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</si>
  <si>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</si>
  <si>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</si>
  <si>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</si>
  <si>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</si>
  <si>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</si>
  <si>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</si>
  <si>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</si>
  <si>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</si>
  <si>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</si>
  <si>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</si>
  <si>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</si>
  <si>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SUMMEN:</t>
  </si>
  <si>
    <t>Excel Tabellen zum Gassparen:</t>
  </si>
  <si>
    <t>Monatliche Ablesungen der Heizkörpergeräte:</t>
  </si>
  <si>
    <t>Gesamter Gasverbrauch letztes Jahr cbm:</t>
  </si>
  <si>
    <t>Differenz %:</t>
  </si>
  <si>
    <t>Abweichung</t>
  </si>
  <si>
    <t>Letzter Jahreswert der Heizkörpergeräte:</t>
  </si>
  <si>
    <t>Durchschnitt:</t>
  </si>
  <si>
    <t>Monatliche Differenz</t>
  </si>
  <si>
    <t>Monatliche Differenz in %</t>
  </si>
  <si>
    <t>Veränderung zum Vorjahr in  %:</t>
  </si>
  <si>
    <t>Jahres-SUMMEN:</t>
  </si>
  <si>
    <t>Achtung: Farbige Zellen enthalten Formeln und sollten nicht geändert werden: Grau-Berechnungszellen, Grün-Ergebniszellen - Eingaben NUR in weiße Zellen!</t>
  </si>
  <si>
    <t>Historie Gasverbrauch in cbm:</t>
  </si>
  <si>
    <t>Faktor:</t>
  </si>
  <si>
    <t>Stand jew. Ende:</t>
  </si>
  <si>
    <t>Die Zahlen in 2023 sind nur Beispiele, einfach überschreiben!</t>
  </si>
  <si>
    <t>Monatlicher GASverbrauch in cbm, abzulesen am GASZÄHLER im Keller:</t>
  </si>
  <si>
    <t>gilt erst wenn alle Monate ausgefüllt sind!!</t>
  </si>
  <si>
    <t>Arbeitshilfe zur 1.Tabelle links oben: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</si>
</sst>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0"/>
      <color rgb="FFFFFFFF"/>
      <name val="Arial"/>
      <family val="2"/>
    </font>
    <font>
      <sz val="11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0"/>
      <name val="Arial"/>
      <family val="2"/>
    </font>
    <font>
      <b/>
      <i/>
      <sz val="9"/>
      <color rgb="FFFFFFFF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rgb="FF006100"/>
      <name val="Calibri"/>
      <family val="2"/>
      <scheme val="minor"/>
    </font>
    <font>
      <b/>
      <sz val="18"/>
      <name val="Arial"/>
      <family val="2"/>
    </font>
    <font>
      <b/>
      <sz val="18"/>
      <color rgb="FFFF0000"/>
      <name val="Arial"/>
      <family val="2"/>
    </font>
    <font>
      <b/>
      <sz val="22"/>
      <color rgb="FF000000"/>
      <name val="Arial"/>
      <family val="2"/>
    </font>
    <font>
      <b/>
      <sz val="2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2" fillId="0" borderId="0" applyBorder="0" applyAlignment="0" applyProtection="0"/>
    <xf numFmtId="0" fontId="3" fillId="2" borderId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1" fillId="7" borderId="0" applyNumberFormat="0" applyBorder="0" applyAlignment="0" applyProtection="0"/>
  </cellStyleXfs>
  <cellXfs count="26">
    <xf numFmtId="0" fontId="0" fillId="0" borderId="0" xfId="0"/>
    <xf numFmtId="0" fontId="3" fillId="2" borderId="0" xfId="2"/>
    <xf numFmtId="0" fontId="0" fillId="0" borderId="1" xfId="0" applyBorder="1"/>
    <xf numFmtId="0" fontId="0" fillId="0" borderId="2" xfId="0" applyBorder="1"/>
    <xf numFmtId="0" fontId="0" fillId="0" borderId="0" xfId="0" applyProtection="1">
      <protection locked="0"/>
    </xf>
    <xf numFmtId="0" fontId="3" fillId="2" borderId="0" xfId="2" applyProtection="1">
      <protection locked="0"/>
    </xf>
    <xf numFmtId="0" fontId="4" fillId="3" borderId="0" xfId="3"/>
    <xf numFmtId="1" fontId="4" fillId="4" borderId="0" xfId="4" applyNumberFormat="1"/>
    <xf numFmtId="4" fontId="4" fillId="4" borderId="0" xfId="4" applyNumberFormat="1" applyProtection="1"/>
    <xf numFmtId="0" fontId="7" fillId="0" borderId="0" xfId="0" applyFont="1"/>
    <xf numFmtId="0" fontId="4" fillId="3" borderId="0" xfId="3" applyProtection="1"/>
    <xf numFmtId="1" fontId="4" fillId="3" borderId="0" xfId="3" applyNumberFormat="1"/>
    <xf numFmtId="1" fontId="0" fillId="0" borderId="0" xfId="0" applyNumberFormat="1"/>
    <xf numFmtId="0" fontId="8" fillId="2" borderId="0" xfId="2" applyFont="1"/>
    <xf numFmtId="0" fontId="9" fillId="0" borderId="0" xfId="0" applyFont="1"/>
    <xf numFmtId="0" fontId="4" fillId="3" borderId="0" xfId="3" applyProtection="1">
      <protection locked="0"/>
    </xf>
    <xf numFmtId="2" fontId="1" fillId="6" borderId="0" xfId="6" applyNumberFormat="1" applyProtection="1">
      <protection locked="0"/>
    </xf>
    <xf numFmtId="0" fontId="1" fillId="5" borderId="0" xfId="5" applyProtection="1">
      <protection locked="0"/>
    </xf>
    <xf numFmtId="0" fontId="10" fillId="0" borderId="0" xfId="0" applyFont="1"/>
    <xf numFmtId="0" fontId="11" fillId="7" borderId="0" xfId="7"/>
    <xf numFmtId="0" fontId="12" fillId="0" borderId="0" xfId="0" applyFont="1"/>
    <xf numFmtId="0" fontId="13" fillId="0" borderId="0" xfId="0" applyFont="1"/>
    <xf numFmtId="0" fontId="14" fillId="0" borderId="0" xfId="1" applyFont="1"/>
    <xf numFmtId="0" fontId="15" fillId="0" borderId="0" xfId="0" applyFont="1"/>
    <xf numFmtId="1" fontId="4" fillId="3" borderId="0" xfId="3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8">
    <cellStyle name="60 % - Akzent3" xfId="5" builtinId="40"/>
    <cellStyle name="60 % - Akzent6" xfId="6" builtinId="52"/>
    <cellStyle name="Akzent3" xfId="3" builtinId="37"/>
    <cellStyle name="Akzent6" xfId="4" builtinId="49"/>
    <cellStyle name="Betont 1" xfId="2" xr:uid="{00000000-0005-0000-0000-000007000000}"/>
    <cellStyle name="Gut" xfId="7" builtinId="26"/>
    <cellStyle name="Standard" xfId="0" builtinId="0"/>
    <cellStyle name="Überschrift 1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342900</xdr:colOff>
      <xdr:row>2</xdr:row>
      <xdr:rowOff>76200</xdr:rowOff>
    </xdr:from>
    <xdr:to>
      <xdr:col>15</xdr:col>
      <xdr:colOff>57150</xdr:colOff>
      <xdr:row>28</xdr:row>
      <xdr:rowOff>190637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8A7665-BF59-3398-2E65-D5A75CCBA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561975"/>
          <a:ext cx="7772400" cy="55436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7"/>
  <sheetViews>
    <sheetView tabSelected="1" topLeftCell="A22" zoomScaleNormal="100" workbookViewId="0">
      <selection activeCell="F29" sqref="F29"/>
    </sheetView>
  </sheetViews>
  <sheetFormatPr baseColWidth="10" defaultColWidth="11.5703125" defaultRowHeight="12.75" x14ac:dyDescent="0.2"/>
  <cols>
    <col min="1" max="1" width="16" customWidth="1"/>
    <col min="2" max="2" width="13.85546875" customWidth="1"/>
    <col min="4" max="4" width="19" customWidth="1"/>
    <col min="5" max="5" width="22.140625" customWidth="1"/>
    <col min="7" max="7" width="20" customWidth="1"/>
    <col min="8" max="8" width="22.28515625" customWidth="1"/>
    <col min="9" max="9" width="12.42578125" customWidth="1"/>
    <col min="10" max="10" width="19.5703125" customWidth="1"/>
    <col min="11" max="11" width="22.42578125" customWidth="1"/>
    <col min="12" max="12" width="13.28515625" customWidth="1"/>
    <col min="13" max="13" width="11.42578125" customWidth="1"/>
    <col min="14" max="14" width="20.140625" customWidth="1"/>
    <col min="15" max="15" width="21.5703125" customWidth="1"/>
  </cols>
  <sheetData>
    <row r="1" spans="1:15" ht="27.75" x14ac:dyDescent="0.4">
      <c r="A1" s="22" t="s">
        <v>13</v>
      </c>
      <c r="K1" s="23" t="s">
        <v>31</v>
      </c>
    </row>
    <row r="2" spans="1:15" x14ac:dyDescent="0.2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4" thickBot="1" x14ac:dyDescent="0.4">
      <c r="A3" s="21" t="s">
        <v>14</v>
      </c>
    </row>
    <row r="4" spans="1:15" ht="16.5" thickTop="1" thickBot="1" x14ac:dyDescent="0.3">
      <c r="A4" s="9" t="s">
        <v>15</v>
      </c>
      <c r="D4" s="2">
        <v>6932</v>
      </c>
      <c r="E4" s="6" t="s">
        <v>26</v>
      </c>
    </row>
    <row r="5" spans="1:15" ht="16.5" thickTop="1" thickBot="1" x14ac:dyDescent="0.3">
      <c r="A5" s="9" t="s">
        <v>18</v>
      </c>
      <c r="D5" s="2">
        <v>14720</v>
      </c>
      <c r="E5" s="6">
        <f>D5/D4</f>
        <v>2.1234852856318525</v>
      </c>
    </row>
    <row r="6" spans="1:15" ht="14.25" thickTop="1" thickBot="1" x14ac:dyDescent="0.25">
      <c r="A6" t="s">
        <v>27</v>
      </c>
      <c r="B6" s="1">
        <v>2021</v>
      </c>
      <c r="C6" s="1">
        <v>2023</v>
      </c>
      <c r="D6" s="1" t="s">
        <v>16</v>
      </c>
    </row>
    <row r="7" spans="1:15" ht="16.5" thickTop="1" thickBot="1" x14ac:dyDescent="0.3">
      <c r="A7" t="s">
        <v>0</v>
      </c>
      <c r="B7" s="11">
        <f>B24*$E5</f>
        <v>1811.3329486439702</v>
      </c>
      <c r="C7" s="2">
        <v>1000</v>
      </c>
      <c r="D7" s="7">
        <f>IF(C7&gt;0,-(100-C7/B7*100),"")</f>
        <v>-44.792038330190131</v>
      </c>
      <c r="E7" t="s">
        <v>17</v>
      </c>
    </row>
    <row r="8" spans="1:15" ht="16.5" thickTop="1" thickBot="1" x14ac:dyDescent="0.3">
      <c r="A8" t="s">
        <v>1</v>
      </c>
      <c r="B8" s="11">
        <f>(B24+B25)*$E5</f>
        <v>3932.6947489901909</v>
      </c>
      <c r="C8" s="2"/>
      <c r="D8" s="7" t="str">
        <f t="shared" ref="D8:D18" si="0">IF(C8&gt;0,-(100-C8/B8*100),"")</f>
        <v/>
      </c>
      <c r="E8" t="s">
        <v>17</v>
      </c>
    </row>
    <row r="9" spans="1:15" ht="16.5" thickTop="1" thickBot="1" x14ac:dyDescent="0.3">
      <c r="A9" t="s">
        <v>2</v>
      </c>
      <c r="B9" s="11">
        <f>(B24+B25+B26)*$E5</f>
        <v>6230.3058280438554</v>
      </c>
      <c r="C9" s="2"/>
      <c r="D9" s="7" t="str">
        <f t="shared" si="0"/>
        <v/>
      </c>
      <c r="E9" t="s">
        <v>17</v>
      </c>
    </row>
    <row r="10" spans="1:15" ht="16.5" thickTop="1" thickBot="1" x14ac:dyDescent="0.3">
      <c r="A10" t="s">
        <v>3</v>
      </c>
      <c r="B10" s="11">
        <f>(B24+B25+B26+B27)*$E5</f>
        <v>7500.1500288517027</v>
      </c>
      <c r="C10" s="2"/>
      <c r="D10" s="7" t="str">
        <f t="shared" si="0"/>
        <v/>
      </c>
      <c r="E10" t="s">
        <v>17</v>
      </c>
    </row>
    <row r="11" spans="1:15" ht="16.5" thickTop="1" thickBot="1" x14ac:dyDescent="0.3">
      <c r="A11" t="s">
        <v>4</v>
      </c>
      <c r="B11" s="11">
        <f>(B24+B25+B26+B27+B28)*$E5</f>
        <v>8797.5995383727641</v>
      </c>
      <c r="C11" s="2"/>
      <c r="D11" s="7" t="str">
        <f t="shared" si="0"/>
        <v/>
      </c>
      <c r="E11" t="s">
        <v>17</v>
      </c>
    </row>
    <row r="12" spans="1:15" ht="16.5" thickTop="1" thickBot="1" x14ac:dyDescent="0.3">
      <c r="A12" t="s">
        <v>5</v>
      </c>
      <c r="B12" s="11">
        <f>(B24+B25+B26+B27+B28+B29)*$E5</f>
        <v>8810.3404500865563</v>
      </c>
      <c r="C12" s="2"/>
      <c r="D12" s="7" t="str">
        <f t="shared" si="0"/>
        <v/>
      </c>
      <c r="E12" t="s">
        <v>17</v>
      </c>
    </row>
    <row r="13" spans="1:15" ht="16.5" thickTop="1" thickBot="1" x14ac:dyDescent="0.3">
      <c r="A13" t="s">
        <v>6</v>
      </c>
      <c r="B13" s="11">
        <f>(B24+B25+B26+B27+B28+B29+B30)*$E5</f>
        <v>8820.9578765147144</v>
      </c>
      <c r="C13" s="2"/>
      <c r="D13" s="7" t="str">
        <f t="shared" si="0"/>
        <v/>
      </c>
      <c r="E13" t="s">
        <v>17</v>
      </c>
    </row>
    <row r="14" spans="1:15" ht="16.5" thickTop="1" thickBot="1" x14ac:dyDescent="0.3">
      <c r="A14" t="s">
        <v>7</v>
      </c>
      <c r="B14" s="11">
        <f>(B24+B25+B26+B27+B28+B29+B30+B31)*$E5</f>
        <v>8833.6987882285066</v>
      </c>
      <c r="C14" s="2"/>
      <c r="D14" s="7" t="str">
        <f t="shared" si="0"/>
        <v/>
      </c>
      <c r="E14" t="s">
        <v>17</v>
      </c>
    </row>
    <row r="15" spans="1:15" ht="16.5" thickTop="1" thickBot="1" x14ac:dyDescent="0.3">
      <c r="A15" t="s">
        <v>8</v>
      </c>
      <c r="B15" s="11">
        <f>(B24+B25+B26+B27+B28+B29+B30+B31+B32)*$E5</f>
        <v>8908.0207732256204</v>
      </c>
      <c r="C15" s="2"/>
      <c r="D15" s="7" t="str">
        <f t="shared" si="0"/>
        <v/>
      </c>
      <c r="E15" t="s">
        <v>17</v>
      </c>
    </row>
    <row r="16" spans="1:15" ht="16.5" thickTop="1" thickBot="1" x14ac:dyDescent="0.3">
      <c r="A16" t="s">
        <v>9</v>
      </c>
      <c r="B16" s="11">
        <f>(B24+B25+B26+B27+B28+B29+B30+B31+B32+B33)*$E5</f>
        <v>10226.705135603001</v>
      </c>
      <c r="C16" s="2"/>
      <c r="D16" s="7" t="str">
        <f t="shared" si="0"/>
        <v/>
      </c>
      <c r="E16" t="s">
        <v>17</v>
      </c>
    </row>
    <row r="17" spans="1:9" ht="16.5" thickTop="1" thickBot="1" x14ac:dyDescent="0.3">
      <c r="A17" t="s">
        <v>10</v>
      </c>
      <c r="B17" s="11">
        <f>(B24+B25+B26+B27+B28+B29+B30+B31+B32+B33+B34)*$E5</f>
        <v>12392.66012694749</v>
      </c>
      <c r="C17" s="2"/>
      <c r="D17" s="7" t="str">
        <f t="shared" si="0"/>
        <v/>
      </c>
      <c r="E17" t="s">
        <v>17</v>
      </c>
    </row>
    <row r="18" spans="1:9" ht="16.5" thickTop="1" thickBot="1" x14ac:dyDescent="0.3">
      <c r="A18" t="s">
        <v>11</v>
      </c>
      <c r="B18" s="11">
        <f>(B24+B25+B26+B27+B28+B29+B30+B31+B32+B33+B34+B35)*$E5</f>
        <v>14720.000000000002</v>
      </c>
      <c r="C18" s="2"/>
      <c r="D18" s="7" t="str">
        <f t="shared" si="0"/>
        <v/>
      </c>
      <c r="E18" t="s">
        <v>17</v>
      </c>
    </row>
    <row r="19" spans="1:9" ht="13.5" thickTop="1" x14ac:dyDescent="0.2">
      <c r="B19" s="12"/>
      <c r="H19" s="4"/>
      <c r="I19" s="4"/>
    </row>
    <row r="20" spans="1:9" x14ac:dyDescent="0.2">
      <c r="A20" s="18" t="s">
        <v>28</v>
      </c>
    </row>
    <row r="22" spans="1:9" ht="23.25" x14ac:dyDescent="0.35">
      <c r="A22" s="21" t="s">
        <v>29</v>
      </c>
    </row>
    <row r="23" spans="1:9" ht="13.5" thickBot="1" x14ac:dyDescent="0.25">
      <c r="B23" s="1">
        <v>2021</v>
      </c>
      <c r="C23" s="1">
        <v>2022</v>
      </c>
      <c r="D23" s="1" t="s">
        <v>20</v>
      </c>
      <c r="E23" s="13" t="s">
        <v>21</v>
      </c>
      <c r="F23" s="1">
        <v>2023</v>
      </c>
      <c r="G23" s="1" t="s">
        <v>20</v>
      </c>
      <c r="H23" s="13" t="s">
        <v>21</v>
      </c>
    </row>
    <row r="24" spans="1:9" ht="16.5" thickTop="1" thickBot="1" x14ac:dyDescent="0.3">
      <c r="A24" t="s">
        <v>0</v>
      </c>
      <c r="B24" s="3">
        <v>853</v>
      </c>
      <c r="C24" s="3">
        <v>1094</v>
      </c>
      <c r="D24" s="17">
        <f>IF(C24&gt;0,C24-B24,"")</f>
        <v>241</v>
      </c>
      <c r="E24" s="16">
        <f t="shared" ref="E24:E34" si="1">IF(C24&gt;0,-(100-C24/B24*100),"")</f>
        <v>28.253223915592031</v>
      </c>
      <c r="F24" s="2">
        <v>800</v>
      </c>
      <c r="G24" s="17">
        <f>IF(F24&gt;0,F24-C24,"")</f>
        <v>-294</v>
      </c>
      <c r="H24" s="16">
        <f>IF(F24&gt;0,-(100-F24/C24*100),"")</f>
        <v>-26.873857404021933</v>
      </c>
    </row>
    <row r="25" spans="1:9" ht="16.5" thickTop="1" thickBot="1" x14ac:dyDescent="0.3">
      <c r="A25" t="s">
        <v>1</v>
      </c>
      <c r="B25" s="3">
        <v>999</v>
      </c>
      <c r="C25" s="3">
        <v>841</v>
      </c>
      <c r="D25" s="17">
        <f t="shared" ref="D25:D35" si="2">IF(C25&gt;0,C25-B25,"")</f>
        <v>-158</v>
      </c>
      <c r="E25" s="16">
        <f t="shared" si="1"/>
        <v>-15.81581581581581</v>
      </c>
      <c r="F25" s="2">
        <v>742</v>
      </c>
      <c r="G25" s="17">
        <f t="shared" ref="G25:G35" si="3">IF(F25&gt;0,F25-C25,"")</f>
        <v>-99</v>
      </c>
      <c r="H25" s="16">
        <f t="shared" ref="H25:H35" si="4">IF(F25&gt;0,-(100-F25/C25*100),"")</f>
        <v>-11.771700356718199</v>
      </c>
    </row>
    <row r="26" spans="1:9" ht="16.5" thickTop="1" thickBot="1" x14ac:dyDescent="0.3">
      <c r="A26" t="s">
        <v>2</v>
      </c>
      <c r="B26" s="3">
        <v>1082</v>
      </c>
      <c r="C26" s="3">
        <v>903</v>
      </c>
      <c r="D26" s="17">
        <f t="shared" si="2"/>
        <v>-179</v>
      </c>
      <c r="E26" s="16">
        <f t="shared" si="1"/>
        <v>-16.543438077634008</v>
      </c>
      <c r="F26" s="2">
        <v>668</v>
      </c>
      <c r="G26" s="17">
        <f t="shared" si="3"/>
        <v>-235</v>
      </c>
      <c r="H26" s="16">
        <f t="shared" si="4"/>
        <v>-26.024363233665554</v>
      </c>
    </row>
    <row r="27" spans="1:9" ht="16.5" thickTop="1" thickBot="1" x14ac:dyDescent="0.3">
      <c r="A27" t="s">
        <v>3</v>
      </c>
      <c r="B27" s="3">
        <v>598</v>
      </c>
      <c r="C27" s="3">
        <v>495</v>
      </c>
      <c r="D27" s="17">
        <f t="shared" si="2"/>
        <v>-103</v>
      </c>
      <c r="E27" s="16">
        <f t="shared" si="1"/>
        <v>-17.224080267558534</v>
      </c>
      <c r="F27" s="2">
        <v>492</v>
      </c>
      <c r="G27" s="17">
        <f t="shared" si="3"/>
        <v>-3</v>
      </c>
      <c r="H27" s="16">
        <f t="shared" si="4"/>
        <v>-0.60606060606060908</v>
      </c>
    </row>
    <row r="28" spans="1:9" ht="16.5" thickTop="1" thickBot="1" x14ac:dyDescent="0.3">
      <c r="A28" t="s">
        <v>4</v>
      </c>
      <c r="B28" s="3">
        <v>611</v>
      </c>
      <c r="C28" s="3">
        <v>75</v>
      </c>
      <c r="D28" s="17">
        <f t="shared" si="2"/>
        <v>-536</v>
      </c>
      <c r="E28" s="16">
        <f t="shared" si="1"/>
        <v>-87.725040916530276</v>
      </c>
      <c r="F28" s="2">
        <v>74</v>
      </c>
      <c r="G28" s="17">
        <f t="shared" si="3"/>
        <v>-1</v>
      </c>
      <c r="H28" s="16">
        <f t="shared" si="4"/>
        <v>-1.3333333333333286</v>
      </c>
    </row>
    <row r="29" spans="1:9" ht="16.5" thickTop="1" thickBot="1" x14ac:dyDescent="0.3">
      <c r="A29" t="s">
        <v>5</v>
      </c>
      <c r="B29" s="3">
        <v>6</v>
      </c>
      <c r="C29" s="3">
        <v>1</v>
      </c>
      <c r="D29" s="17">
        <f t="shared" si="2"/>
        <v>-5</v>
      </c>
      <c r="E29" s="16">
        <f t="shared" si="1"/>
        <v>-83.333333333333343</v>
      </c>
      <c r="F29" s="2"/>
      <c r="G29" s="17" t="str">
        <f t="shared" si="3"/>
        <v/>
      </c>
      <c r="H29" s="16" t="str">
        <f t="shared" si="4"/>
        <v/>
      </c>
    </row>
    <row r="30" spans="1:9" ht="16.5" thickTop="1" thickBot="1" x14ac:dyDescent="0.3">
      <c r="A30" t="s">
        <v>6</v>
      </c>
      <c r="B30" s="3">
        <v>5</v>
      </c>
      <c r="C30" s="3">
        <v>1</v>
      </c>
      <c r="D30" s="17">
        <f t="shared" si="2"/>
        <v>-4</v>
      </c>
      <c r="E30" s="16">
        <f t="shared" si="1"/>
        <v>-80</v>
      </c>
      <c r="F30" s="2"/>
      <c r="G30" s="17" t="str">
        <f t="shared" si="3"/>
        <v/>
      </c>
      <c r="H30" s="16" t="str">
        <f t="shared" si="4"/>
        <v/>
      </c>
    </row>
    <row r="31" spans="1:9" ht="16.5" thickTop="1" thickBot="1" x14ac:dyDescent="0.3">
      <c r="A31" t="s">
        <v>7</v>
      </c>
      <c r="B31" s="3">
        <v>6</v>
      </c>
      <c r="C31" s="3">
        <v>1</v>
      </c>
      <c r="D31" s="17">
        <f t="shared" si="2"/>
        <v>-5</v>
      </c>
      <c r="E31" s="16">
        <f t="shared" si="1"/>
        <v>-83.333333333333343</v>
      </c>
      <c r="F31" s="2"/>
      <c r="G31" s="17" t="str">
        <f t="shared" si="3"/>
        <v/>
      </c>
      <c r="H31" s="16" t="str">
        <f t="shared" si="4"/>
        <v/>
      </c>
    </row>
    <row r="32" spans="1:9" ht="16.5" thickTop="1" thickBot="1" x14ac:dyDescent="0.3">
      <c r="A32" t="s">
        <v>8</v>
      </c>
      <c r="B32" s="3">
        <v>35</v>
      </c>
      <c r="C32" s="3">
        <v>124</v>
      </c>
      <c r="D32" s="17">
        <f t="shared" si="2"/>
        <v>89</v>
      </c>
      <c r="E32" s="16">
        <f t="shared" si="1"/>
        <v>254.28571428571428</v>
      </c>
      <c r="F32" s="2"/>
      <c r="G32" s="17" t="str">
        <f t="shared" si="3"/>
        <v/>
      </c>
      <c r="H32" s="16" t="str">
        <f t="shared" si="4"/>
        <v/>
      </c>
    </row>
    <row r="33" spans="1:9" ht="16.5" thickTop="1" thickBot="1" x14ac:dyDescent="0.3">
      <c r="A33" t="s">
        <v>9</v>
      </c>
      <c r="B33" s="3">
        <v>621</v>
      </c>
      <c r="C33" s="3">
        <v>322</v>
      </c>
      <c r="D33" s="17">
        <f t="shared" si="2"/>
        <v>-299</v>
      </c>
      <c r="E33" s="16">
        <f t="shared" si="1"/>
        <v>-48.148148148148152</v>
      </c>
      <c r="F33" s="2"/>
      <c r="G33" s="17" t="str">
        <f t="shared" si="3"/>
        <v/>
      </c>
      <c r="H33" s="16" t="str">
        <f t="shared" si="4"/>
        <v/>
      </c>
    </row>
    <row r="34" spans="1:9" ht="16.5" thickTop="1" thickBot="1" x14ac:dyDescent="0.3">
      <c r="A34" t="s">
        <v>10</v>
      </c>
      <c r="B34" s="3">
        <v>1020</v>
      </c>
      <c r="C34" s="3">
        <v>500</v>
      </c>
      <c r="D34" s="17">
        <f t="shared" si="2"/>
        <v>-520</v>
      </c>
      <c r="E34" s="16">
        <f t="shared" si="1"/>
        <v>-50.980392156862749</v>
      </c>
      <c r="F34" s="2"/>
      <c r="G34" s="17" t="str">
        <f t="shared" si="3"/>
        <v/>
      </c>
      <c r="H34" s="16" t="str">
        <f t="shared" si="4"/>
        <v/>
      </c>
    </row>
    <row r="35" spans="1:9" ht="16.5" thickTop="1" thickBot="1" x14ac:dyDescent="0.3">
      <c r="A35" t="s">
        <v>11</v>
      </c>
      <c r="B35" s="3">
        <v>1096</v>
      </c>
      <c r="C35" s="3">
        <v>945</v>
      </c>
      <c r="D35" s="17">
        <f t="shared" si="2"/>
        <v>-151</v>
      </c>
      <c r="E35" s="16">
        <f>IF(C35&gt;0,-(100-C35/B35*100),"")</f>
        <v>-13.777372262773724</v>
      </c>
      <c r="F35" s="2"/>
      <c r="G35" s="17" t="str">
        <f t="shared" si="3"/>
        <v/>
      </c>
      <c r="H35" s="16" t="str">
        <f t="shared" si="4"/>
        <v/>
      </c>
    </row>
    <row r="36" spans="1:9" ht="13.5" thickTop="1" x14ac:dyDescent="0.2">
      <c r="E36" s="14"/>
      <c r="H36" s="14"/>
    </row>
    <row r="37" spans="1:9" ht="15" x14ac:dyDescent="0.25">
      <c r="A37" t="s">
        <v>23</v>
      </c>
      <c r="B37" s="10">
        <f>SUM(B24:B35)</f>
        <v>6932</v>
      </c>
      <c r="C37" s="10">
        <f>SUM(C24:C35)</f>
        <v>5302</v>
      </c>
      <c r="D37" s="10">
        <f t="shared" ref="D37" si="5">SUM(D24:D35)</f>
        <v>-1630</v>
      </c>
      <c r="F37" s="10">
        <f>SUM(F24:F35)</f>
        <v>2776</v>
      </c>
      <c r="G37" s="10">
        <f t="shared" ref="G37" si="6">SUM(G24:G35)</f>
        <v>-632</v>
      </c>
    </row>
    <row r="39" spans="1:9" ht="15" x14ac:dyDescent="0.25">
      <c r="A39" s="1" t="s">
        <v>22</v>
      </c>
      <c r="B39" s="5"/>
      <c r="C39" s="8">
        <f>-(100-C37/B37*100)</f>
        <v>-23.514137334102713</v>
      </c>
      <c r="F39" s="8">
        <f>-(100-F37/C37*100)</f>
        <v>-47.642399094681252</v>
      </c>
      <c r="G39" s="19" t="s">
        <v>30</v>
      </c>
      <c r="H39" s="19"/>
    </row>
    <row r="42" spans="1:9" ht="23.25" x14ac:dyDescent="0.35">
      <c r="A42" s="20" t="s">
        <v>25</v>
      </c>
    </row>
    <row r="43" spans="1:9" x14ac:dyDescent="0.2">
      <c r="B43" s="1" t="s">
        <v>19</v>
      </c>
      <c r="C43" s="1">
        <v>2016</v>
      </c>
      <c r="D43" s="1">
        <v>2017</v>
      </c>
      <c r="E43" s="1">
        <v>2018</v>
      </c>
      <c r="F43" s="1">
        <v>2019</v>
      </c>
      <c r="G43" s="1">
        <v>2020</v>
      </c>
      <c r="H43" s="1">
        <v>2021</v>
      </c>
      <c r="I43" s="1">
        <v>2022</v>
      </c>
    </row>
    <row r="44" spans="1:9" ht="15" x14ac:dyDescent="0.25">
      <c r="A44" t="s">
        <v>0</v>
      </c>
      <c r="B44" s="24">
        <f>SUM(C44:I44)/7</f>
        <v>1062.4285714285713</v>
      </c>
      <c r="C44">
        <v>892</v>
      </c>
      <c r="D44">
        <v>1150</v>
      </c>
      <c r="E44">
        <v>1090</v>
      </c>
      <c r="F44">
        <v>1342</v>
      </c>
      <c r="G44">
        <v>1016</v>
      </c>
      <c r="H44">
        <v>853</v>
      </c>
      <c r="I44">
        <v>1094</v>
      </c>
    </row>
    <row r="45" spans="1:9" ht="15" x14ac:dyDescent="0.25">
      <c r="A45" t="s">
        <v>1</v>
      </c>
      <c r="B45" s="24">
        <f t="shared" ref="B45:B57" si="7">SUM(C45:I45)/7</f>
        <v>999.57142857142856</v>
      </c>
      <c r="C45">
        <v>718</v>
      </c>
      <c r="D45">
        <v>1027</v>
      </c>
      <c r="E45">
        <v>1396</v>
      </c>
      <c r="F45">
        <v>1066</v>
      </c>
      <c r="G45">
        <v>950</v>
      </c>
      <c r="H45">
        <v>999</v>
      </c>
      <c r="I45">
        <v>841</v>
      </c>
    </row>
    <row r="46" spans="1:9" ht="15" x14ac:dyDescent="0.25">
      <c r="A46" t="s">
        <v>2</v>
      </c>
      <c r="B46" s="24">
        <f t="shared" si="7"/>
        <v>897.42857142857144</v>
      </c>
      <c r="C46">
        <v>726</v>
      </c>
      <c r="D46">
        <v>571</v>
      </c>
      <c r="E46">
        <v>1210</v>
      </c>
      <c r="F46">
        <v>776</v>
      </c>
      <c r="G46">
        <v>1014</v>
      </c>
      <c r="H46">
        <v>1082</v>
      </c>
      <c r="I46">
        <v>903</v>
      </c>
    </row>
    <row r="47" spans="1:9" ht="15" x14ac:dyDescent="0.25">
      <c r="A47" t="s">
        <v>3</v>
      </c>
      <c r="B47" s="24">
        <f t="shared" si="7"/>
        <v>403.71428571428572</v>
      </c>
      <c r="C47">
        <v>469</v>
      </c>
      <c r="D47">
        <v>270</v>
      </c>
      <c r="E47">
        <v>307</v>
      </c>
      <c r="F47">
        <v>452</v>
      </c>
      <c r="G47">
        <v>235</v>
      </c>
      <c r="H47">
        <v>598</v>
      </c>
      <c r="I47">
        <v>495</v>
      </c>
    </row>
    <row r="48" spans="1:9" ht="15" x14ac:dyDescent="0.25">
      <c r="A48" t="s">
        <v>4</v>
      </c>
      <c r="B48" s="24">
        <f t="shared" si="7"/>
        <v>213.57142857142858</v>
      </c>
      <c r="C48">
        <v>159</v>
      </c>
      <c r="D48">
        <v>149</v>
      </c>
      <c r="E48">
        <v>0</v>
      </c>
      <c r="F48">
        <v>317</v>
      </c>
      <c r="G48">
        <v>184</v>
      </c>
      <c r="H48">
        <v>611</v>
      </c>
      <c r="I48">
        <v>75</v>
      </c>
    </row>
    <row r="49" spans="1:9" ht="15" x14ac:dyDescent="0.25">
      <c r="A49" t="s">
        <v>5</v>
      </c>
      <c r="B49" s="24">
        <f t="shared" si="7"/>
        <v>11.571428571428571</v>
      </c>
      <c r="C49">
        <v>0</v>
      </c>
      <c r="D49">
        <v>0</v>
      </c>
      <c r="E49">
        <v>2</v>
      </c>
      <c r="F49">
        <v>0</v>
      </c>
      <c r="G49">
        <v>72</v>
      </c>
      <c r="H49">
        <v>6</v>
      </c>
      <c r="I49">
        <v>1</v>
      </c>
    </row>
    <row r="50" spans="1:9" ht="15" x14ac:dyDescent="0.25">
      <c r="A50" t="s">
        <v>6</v>
      </c>
      <c r="B50" s="24">
        <f t="shared" si="7"/>
        <v>1.4285714285714286</v>
      </c>
      <c r="C50">
        <v>2</v>
      </c>
      <c r="D50">
        <v>1</v>
      </c>
      <c r="E50">
        <v>0</v>
      </c>
      <c r="F50">
        <v>0</v>
      </c>
      <c r="G50">
        <v>1</v>
      </c>
      <c r="H50">
        <v>5</v>
      </c>
      <c r="I50">
        <v>1</v>
      </c>
    </row>
    <row r="51" spans="1:9" ht="15" x14ac:dyDescent="0.25">
      <c r="A51" t="s">
        <v>7</v>
      </c>
      <c r="B51" s="24">
        <f t="shared" si="7"/>
        <v>20.428571428571427</v>
      </c>
      <c r="C51">
        <v>3</v>
      </c>
      <c r="D51">
        <v>0</v>
      </c>
      <c r="E51">
        <v>0</v>
      </c>
      <c r="F51">
        <v>0</v>
      </c>
      <c r="G51">
        <v>133</v>
      </c>
      <c r="H51">
        <v>6</v>
      </c>
      <c r="I51">
        <v>1</v>
      </c>
    </row>
    <row r="52" spans="1:9" ht="15" x14ac:dyDescent="0.25">
      <c r="A52" t="s">
        <v>8</v>
      </c>
      <c r="B52" s="24">
        <f t="shared" si="7"/>
        <v>199.42857142857142</v>
      </c>
      <c r="C52">
        <v>0</v>
      </c>
      <c r="D52">
        <v>157</v>
      </c>
      <c r="E52">
        <v>102</v>
      </c>
      <c r="F52">
        <v>260</v>
      </c>
      <c r="G52">
        <v>718</v>
      </c>
      <c r="H52">
        <v>35</v>
      </c>
      <c r="I52">
        <v>124</v>
      </c>
    </row>
    <row r="53" spans="1:9" ht="15" x14ac:dyDescent="0.25">
      <c r="A53" t="s">
        <v>9</v>
      </c>
      <c r="B53" s="24">
        <f t="shared" si="7"/>
        <v>546.57142857142856</v>
      </c>
      <c r="C53">
        <v>604</v>
      </c>
      <c r="D53">
        <v>418</v>
      </c>
      <c r="E53">
        <v>533</v>
      </c>
      <c r="F53">
        <v>585</v>
      </c>
      <c r="G53">
        <v>743</v>
      </c>
      <c r="H53">
        <v>621</v>
      </c>
      <c r="I53">
        <v>322</v>
      </c>
    </row>
    <row r="54" spans="1:9" ht="15" x14ac:dyDescent="0.25">
      <c r="A54" t="s">
        <v>10</v>
      </c>
      <c r="B54" s="24">
        <f t="shared" si="7"/>
        <v>817.57142857142856</v>
      </c>
      <c r="C54">
        <v>864</v>
      </c>
      <c r="D54">
        <v>829</v>
      </c>
      <c r="E54">
        <v>880</v>
      </c>
      <c r="F54">
        <v>912</v>
      </c>
      <c r="G54">
        <v>718</v>
      </c>
      <c r="H54">
        <v>1020</v>
      </c>
      <c r="I54">
        <v>500</v>
      </c>
    </row>
    <row r="55" spans="1:9" ht="15" x14ac:dyDescent="0.25">
      <c r="A55" t="s">
        <v>11</v>
      </c>
      <c r="B55" s="24">
        <f t="shared" si="7"/>
        <v>1043.5714285714287</v>
      </c>
      <c r="C55">
        <v>1147</v>
      </c>
      <c r="D55">
        <v>1197</v>
      </c>
      <c r="E55">
        <v>1161</v>
      </c>
      <c r="F55">
        <v>1017</v>
      </c>
      <c r="G55">
        <v>742</v>
      </c>
      <c r="H55">
        <v>1096</v>
      </c>
      <c r="I55">
        <v>945</v>
      </c>
    </row>
    <row r="56" spans="1:9" x14ac:dyDescent="0.2">
      <c r="B56" s="25"/>
    </row>
    <row r="57" spans="1:9" ht="15" x14ac:dyDescent="0.25">
      <c r="A57" t="s">
        <v>12</v>
      </c>
      <c r="B57" s="24">
        <f t="shared" si="7"/>
        <v>6217.2857142857147</v>
      </c>
      <c r="C57" s="10">
        <f t="shared" ref="C57:I57" si="8">SUM(C44:C55)</f>
        <v>5584</v>
      </c>
      <c r="D57" s="10">
        <f t="shared" si="8"/>
        <v>5769</v>
      </c>
      <c r="E57" s="10">
        <f t="shared" si="8"/>
        <v>6681</v>
      </c>
      <c r="F57" s="10">
        <f t="shared" si="8"/>
        <v>6727</v>
      </c>
      <c r="G57" s="15">
        <f t="shared" si="8"/>
        <v>6526</v>
      </c>
      <c r="H57" s="10">
        <f t="shared" si="8"/>
        <v>6932</v>
      </c>
      <c r="I57" s="10">
        <f t="shared" si="8"/>
        <v>5302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Roman,Standard"&amp;12&amp;A</oddHeader>
    <oddFooter>&amp;C&amp;"Times New Roman,Standard"&amp;12Seite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 Erdgas - Salinenstr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lokal</dc:creator>
  <dc:description/>
  <cp:lastModifiedBy>ralph bayer</cp:lastModifiedBy>
  <cp:revision>4</cp:revision>
  <dcterms:created xsi:type="dcterms:W3CDTF">2022-12-05T16:49:14Z</dcterms:created>
  <dcterms:modified xsi:type="dcterms:W3CDTF">2023-06-08T15:16:16Z</dcterms:modified>
  <dc:language>de-DE</dc:language>
</cp:coreProperties>
</file>