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lph lokal\Desktop\ralphbayer.lima-city.de\Neue-Energie\"/>
    </mc:Choice>
  </mc:AlternateContent>
  <bookViews>
    <workbookView xWindow="-15" yWindow="105" windowWidth="9990" windowHeight="9240"/>
  </bookViews>
  <sheets>
    <sheet name="zaehlerstaende" sheetId="5" r:id="rId1"/>
    <sheet name="erfassung" sheetId="6" r:id="rId2"/>
    <sheet name="Durchschnittlicher Stromverbr." sheetId="7" r:id="rId3"/>
    <sheet name="stromanalyse" sheetId="8" r:id="rId4"/>
  </sheets>
  <definedNames>
    <definedName name="_xlnm.Print_Area" localSheetId="1">erfassung!$A$1:$O$80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0" i="5" l="1"/>
  <c r="D20" i="5" l="1"/>
  <c r="E20" i="5"/>
  <c r="F20" i="5"/>
  <c r="G20" i="5"/>
  <c r="H20" i="5"/>
  <c r="I20" i="5"/>
  <c r="J20" i="5"/>
  <c r="K20" i="5"/>
  <c r="L20" i="5"/>
  <c r="M20" i="5"/>
  <c r="N20" i="5"/>
  <c r="O20" i="5"/>
  <c r="P20" i="5"/>
  <c r="Q20" i="5"/>
  <c r="R20" i="5"/>
  <c r="S20" i="5"/>
  <c r="T20" i="5"/>
  <c r="U20" i="5"/>
  <c r="D19" i="5" l="1"/>
  <c r="E19" i="5"/>
  <c r="F19" i="5"/>
  <c r="G19" i="5"/>
  <c r="H19" i="5"/>
  <c r="I19" i="5"/>
  <c r="J19" i="5"/>
  <c r="K19" i="5"/>
  <c r="L19" i="5"/>
  <c r="M19" i="5"/>
  <c r="N19" i="5"/>
  <c r="O19" i="5"/>
  <c r="P19" i="5"/>
  <c r="Q19" i="5"/>
  <c r="R19" i="5"/>
  <c r="S19" i="5"/>
  <c r="T19" i="5"/>
  <c r="U19" i="5"/>
  <c r="U18" i="5"/>
  <c r="T18" i="5"/>
  <c r="S18" i="5"/>
  <c r="R18" i="5"/>
  <c r="Q18" i="5"/>
  <c r="P18" i="5"/>
  <c r="O18" i="5"/>
  <c r="N18" i="5"/>
  <c r="U17" i="5"/>
  <c r="T17" i="5"/>
  <c r="S17" i="5"/>
  <c r="R17" i="5"/>
  <c r="Q17" i="5"/>
  <c r="P17" i="5"/>
  <c r="O17" i="5"/>
  <c r="N17" i="5"/>
  <c r="M17" i="5"/>
  <c r="L17" i="5"/>
  <c r="K17" i="5"/>
  <c r="J17" i="5"/>
  <c r="I17" i="5"/>
  <c r="H17" i="5"/>
  <c r="G17" i="5"/>
  <c r="F17" i="5"/>
  <c r="F18" i="5" s="1"/>
  <c r="E17" i="5"/>
  <c r="D17" i="5"/>
  <c r="C17" i="5"/>
  <c r="U16" i="5"/>
  <c r="T16" i="5"/>
  <c r="S16" i="5"/>
  <c r="R16" i="5"/>
  <c r="Q16" i="5"/>
  <c r="P16" i="5"/>
  <c r="O16" i="5"/>
  <c r="N16" i="5"/>
  <c r="M16" i="5"/>
  <c r="M18" i="5" s="1"/>
  <c r="L16" i="5"/>
  <c r="L18" i="5" s="1"/>
  <c r="K16" i="5"/>
  <c r="K18" i="5" s="1"/>
  <c r="J16" i="5"/>
  <c r="J18" i="5" s="1"/>
  <c r="I16" i="5"/>
  <c r="I18" i="5" s="1"/>
  <c r="H16" i="5"/>
  <c r="G16" i="5"/>
  <c r="F16" i="5"/>
  <c r="E16" i="5"/>
  <c r="E18" i="5" s="1"/>
  <c r="D16" i="5"/>
  <c r="D18" i="5" s="1"/>
  <c r="C16" i="5"/>
  <c r="C29" i="5"/>
  <c r="D29" i="5"/>
  <c r="E29" i="5"/>
  <c r="F29" i="5"/>
  <c r="G29" i="5"/>
  <c r="H29" i="5"/>
  <c r="I29" i="5"/>
  <c r="J29" i="5"/>
  <c r="K29" i="5"/>
  <c r="L29" i="5"/>
  <c r="M29" i="5"/>
  <c r="N29" i="5"/>
  <c r="O29" i="5"/>
  <c r="P29" i="5"/>
  <c r="Q29" i="5"/>
  <c r="R29" i="5"/>
  <c r="S29" i="5"/>
  <c r="T29" i="5"/>
  <c r="U29" i="5"/>
  <c r="C30" i="5"/>
  <c r="D30" i="5"/>
  <c r="E30" i="5"/>
  <c r="F30" i="5"/>
  <c r="G30" i="5"/>
  <c r="H30" i="5"/>
  <c r="I30" i="5"/>
  <c r="J30" i="5"/>
  <c r="K30" i="5"/>
  <c r="L30" i="5"/>
  <c r="M30" i="5"/>
  <c r="N30" i="5"/>
  <c r="O30" i="5"/>
  <c r="P30" i="5"/>
  <c r="Q30" i="5"/>
  <c r="R30" i="5"/>
  <c r="S30" i="5"/>
  <c r="T30" i="5"/>
  <c r="U30" i="5"/>
  <c r="H31" i="5"/>
  <c r="I31" i="5"/>
  <c r="J31" i="5"/>
  <c r="K31" i="5"/>
  <c r="L31" i="5"/>
  <c r="M31" i="5"/>
  <c r="N31" i="5"/>
  <c r="O31" i="5"/>
  <c r="P31" i="5"/>
  <c r="Q31" i="5"/>
  <c r="R31" i="5"/>
  <c r="S31" i="5"/>
  <c r="T31" i="5"/>
  <c r="U31" i="5"/>
  <c r="H32" i="5"/>
  <c r="I32" i="5"/>
  <c r="J32" i="5"/>
  <c r="K32" i="5"/>
  <c r="L32" i="5"/>
  <c r="M32" i="5"/>
  <c r="N32" i="5"/>
  <c r="O32" i="5"/>
  <c r="P32" i="5"/>
  <c r="Q32" i="5"/>
  <c r="R32" i="5"/>
  <c r="S32" i="5"/>
  <c r="T32" i="5"/>
  <c r="U32" i="5"/>
  <c r="D31" i="5" l="1"/>
  <c r="D32" i="5" s="1"/>
  <c r="C31" i="5"/>
  <c r="C32" i="5" s="1"/>
  <c r="C18" i="5"/>
  <c r="G18" i="5"/>
  <c r="H18" i="5"/>
  <c r="F31" i="5"/>
  <c r="F32" i="5" s="1"/>
  <c r="E31" i="5"/>
  <c r="E32" i="5" s="1"/>
  <c r="G31" i="5"/>
  <c r="G32" i="5" s="1"/>
  <c r="M53" i="5"/>
  <c r="N53" i="5"/>
  <c r="O53" i="5"/>
  <c r="P53" i="5"/>
  <c r="Q53" i="5"/>
  <c r="R53" i="5"/>
  <c r="S53" i="5"/>
  <c r="T53" i="5"/>
  <c r="U53" i="5"/>
  <c r="M54" i="5"/>
  <c r="N54" i="5"/>
  <c r="O54" i="5"/>
  <c r="P54" i="5"/>
  <c r="Q54" i="5"/>
  <c r="R54" i="5"/>
  <c r="S54" i="5"/>
  <c r="T54" i="5"/>
  <c r="U54" i="5"/>
  <c r="M55" i="5"/>
  <c r="N55" i="5"/>
  <c r="O55" i="5"/>
  <c r="P55" i="5"/>
  <c r="Q55" i="5"/>
  <c r="R55" i="5"/>
  <c r="S55" i="5"/>
  <c r="T55" i="5"/>
  <c r="U55" i="5"/>
  <c r="M56" i="5"/>
  <c r="N56" i="5"/>
  <c r="O56" i="5"/>
  <c r="P56" i="5"/>
  <c r="Q56" i="5"/>
  <c r="R56" i="5"/>
  <c r="S56" i="5"/>
  <c r="T56" i="5"/>
  <c r="U56" i="5"/>
  <c r="M41" i="5"/>
  <c r="N41" i="5"/>
  <c r="O41" i="5"/>
  <c r="P41" i="5"/>
  <c r="Q41" i="5"/>
  <c r="R41" i="5"/>
  <c r="S41" i="5"/>
  <c r="T41" i="5"/>
  <c r="U41" i="5"/>
  <c r="M42" i="5"/>
  <c r="N42" i="5"/>
  <c r="O42" i="5"/>
  <c r="P42" i="5"/>
  <c r="Q42" i="5"/>
  <c r="R42" i="5"/>
  <c r="S42" i="5"/>
  <c r="T42" i="5"/>
  <c r="U42" i="5"/>
  <c r="M43" i="5"/>
  <c r="N43" i="5"/>
  <c r="O43" i="5"/>
  <c r="P43" i="5"/>
  <c r="Q43" i="5"/>
  <c r="R43" i="5"/>
  <c r="S43" i="5"/>
  <c r="T43" i="5"/>
  <c r="U43" i="5"/>
  <c r="M44" i="5"/>
  <c r="N44" i="5"/>
  <c r="O44" i="5"/>
  <c r="P44" i="5"/>
  <c r="Q44" i="5"/>
  <c r="R44" i="5"/>
  <c r="S44" i="5"/>
  <c r="T44" i="5"/>
  <c r="U44" i="5"/>
  <c r="M4" i="5"/>
  <c r="N4" i="5"/>
  <c r="N6" i="5" s="1"/>
  <c r="N7" i="5" s="1"/>
  <c r="O4" i="5"/>
  <c r="P4" i="5"/>
  <c r="Q4" i="5"/>
  <c r="Q6" i="5" s="1"/>
  <c r="Q7" i="5" s="1"/>
  <c r="R4" i="5"/>
  <c r="S4" i="5"/>
  <c r="T4" i="5"/>
  <c r="U4" i="5"/>
  <c r="U6" i="5" s="1"/>
  <c r="U7" i="5" s="1"/>
  <c r="M5" i="5"/>
  <c r="N5" i="5"/>
  <c r="O5" i="5"/>
  <c r="P5" i="5"/>
  <c r="Q5" i="5"/>
  <c r="R5" i="5"/>
  <c r="S5" i="5"/>
  <c r="T5" i="5"/>
  <c r="U5" i="5"/>
  <c r="O6" i="5"/>
  <c r="P6" i="5"/>
  <c r="P7" i="5" s="1"/>
  <c r="R6" i="5"/>
  <c r="S6" i="5"/>
  <c r="T6" i="5"/>
  <c r="T7" i="5" s="1"/>
  <c r="O7" i="5"/>
  <c r="R7" i="5"/>
  <c r="S7" i="5"/>
  <c r="C19" i="5" l="1"/>
  <c r="C20" i="5"/>
  <c r="M6" i="5"/>
  <c r="M7" i="5" s="1"/>
  <c r="G44" i="8"/>
  <c r="G39" i="8"/>
  <c r="G16" i="8"/>
  <c r="H16" i="8" s="1"/>
  <c r="G71" i="8"/>
  <c r="G70" i="8"/>
  <c r="G86" i="8"/>
  <c r="C73" i="8"/>
  <c r="C48" i="8"/>
  <c r="C40" i="8"/>
  <c r="B77" i="5"/>
  <c r="D71" i="5"/>
  <c r="D65" i="5"/>
  <c r="L56" i="5"/>
  <c r="K56" i="5"/>
  <c r="J56" i="5"/>
  <c r="H56" i="5"/>
  <c r="L55" i="5"/>
  <c r="K55" i="5"/>
  <c r="J55" i="5"/>
  <c r="H55" i="5"/>
  <c r="L54" i="5"/>
  <c r="K54" i="5"/>
  <c r="J54" i="5"/>
  <c r="I54" i="5"/>
  <c r="F54" i="5"/>
  <c r="F53" i="5"/>
  <c r="E54" i="5"/>
  <c r="D54" i="5"/>
  <c r="C54" i="5"/>
  <c r="L53" i="5"/>
  <c r="K53" i="5"/>
  <c r="J53" i="5"/>
  <c r="I53" i="5"/>
  <c r="H53" i="5"/>
  <c r="G53" i="5"/>
  <c r="G55" i="5" s="1"/>
  <c r="G56" i="5" s="1"/>
  <c r="E53" i="5"/>
  <c r="D53" i="5"/>
  <c r="D55" i="5" s="1"/>
  <c r="D56" i="5" s="1"/>
  <c r="C53" i="5"/>
  <c r="C55" i="5"/>
  <c r="C56" i="5" s="1"/>
  <c r="L44" i="5"/>
  <c r="K44" i="5"/>
  <c r="I44" i="5"/>
  <c r="H44" i="5"/>
  <c r="L43" i="5"/>
  <c r="K43" i="5"/>
  <c r="I43" i="5"/>
  <c r="H43" i="5"/>
  <c r="L42" i="5"/>
  <c r="K42" i="5"/>
  <c r="J42" i="5"/>
  <c r="G42" i="5"/>
  <c r="F42" i="5"/>
  <c r="E42" i="5"/>
  <c r="D42" i="5"/>
  <c r="C42" i="5"/>
  <c r="C43" i="5" s="1"/>
  <c r="C44" i="5" s="1"/>
  <c r="L41" i="5"/>
  <c r="K41" i="5"/>
  <c r="J41" i="5"/>
  <c r="I41" i="5"/>
  <c r="H41" i="5"/>
  <c r="G41" i="5"/>
  <c r="F41" i="5"/>
  <c r="F43" i="5" s="1"/>
  <c r="F44" i="5" s="1"/>
  <c r="E41" i="5"/>
  <c r="D41" i="5"/>
  <c r="C41" i="5"/>
  <c r="L5" i="5"/>
  <c r="K5" i="5"/>
  <c r="J5" i="5"/>
  <c r="I5" i="5"/>
  <c r="H5" i="5"/>
  <c r="G5" i="5"/>
  <c r="F5" i="5"/>
  <c r="E5" i="5"/>
  <c r="D5" i="5"/>
  <c r="D6" i="5" s="1"/>
  <c r="D7" i="5" s="1"/>
  <c r="C5" i="5"/>
  <c r="C6" i="5" s="1"/>
  <c r="C7" i="5" s="1"/>
  <c r="L4" i="5"/>
  <c r="K4" i="5"/>
  <c r="J4" i="5"/>
  <c r="J6" i="5" s="1"/>
  <c r="J7" i="5" s="1"/>
  <c r="I4" i="5"/>
  <c r="H4" i="5"/>
  <c r="G4" i="5"/>
  <c r="F4" i="5"/>
  <c r="F6" i="5" s="1"/>
  <c r="F7" i="5" s="1"/>
  <c r="E4" i="5"/>
  <c r="E6" i="5" s="1"/>
  <c r="E7" i="5" s="1"/>
  <c r="D4" i="5"/>
  <c r="C4" i="5"/>
  <c r="G82" i="8"/>
  <c r="H82" i="8"/>
  <c r="G81" i="8"/>
  <c r="C83" i="8"/>
  <c r="H81" i="8"/>
  <c r="G77" i="8"/>
  <c r="H77" i="8"/>
  <c r="G76" i="8"/>
  <c r="H76" i="8"/>
  <c r="C78" i="8"/>
  <c r="G72" i="8"/>
  <c r="H72" i="8"/>
  <c r="G60" i="8"/>
  <c r="H60" i="8"/>
  <c r="G59" i="8"/>
  <c r="H59" i="8"/>
  <c r="G55" i="8"/>
  <c r="H55" i="8"/>
  <c r="G54" i="8"/>
  <c r="H54" i="8"/>
  <c r="G53" i="8"/>
  <c r="H53" i="8"/>
  <c r="G52" i="8"/>
  <c r="H52" i="8"/>
  <c r="G51" i="8"/>
  <c r="C56" i="8"/>
  <c r="G47" i="8"/>
  <c r="H47" i="8"/>
  <c r="G46" i="8"/>
  <c r="H46" i="8"/>
  <c r="G45" i="8"/>
  <c r="H45" i="8"/>
  <c r="H44" i="8"/>
  <c r="G43" i="8"/>
  <c r="H43" i="8"/>
  <c r="H39" i="8"/>
  <c r="G38" i="8"/>
  <c r="H38" i="8"/>
  <c r="G37" i="8"/>
  <c r="H37" i="8"/>
  <c r="G36" i="8"/>
  <c r="H36" i="8"/>
  <c r="G35" i="8"/>
  <c r="H35" i="8"/>
  <c r="G34" i="8"/>
  <c r="H34" i="8"/>
  <c r="G33" i="8"/>
  <c r="H33" i="8"/>
  <c r="G32" i="8"/>
  <c r="G31" i="8"/>
  <c r="H31" i="8"/>
  <c r="G27" i="8"/>
  <c r="H27" i="8"/>
  <c r="G26" i="8"/>
  <c r="H26" i="8"/>
  <c r="G25" i="8"/>
  <c r="H25" i="8"/>
  <c r="G24" i="8"/>
  <c r="H24" i="8"/>
  <c r="G23" i="8"/>
  <c r="G19" i="8"/>
  <c r="H19" i="8"/>
  <c r="G18" i="8"/>
  <c r="H18" i="8" s="1"/>
  <c r="G17" i="8"/>
  <c r="G15" i="8"/>
  <c r="B12" i="7"/>
  <c r="B99" i="8"/>
  <c r="C79" i="8"/>
  <c r="C61" i="8"/>
  <c r="H71" i="8"/>
  <c r="H23" i="8"/>
  <c r="B97" i="8"/>
  <c r="C62" i="8"/>
  <c r="B96" i="8"/>
  <c r="C57" i="8"/>
  <c r="C74" i="8"/>
  <c r="B98" i="8"/>
  <c r="B94" i="8"/>
  <c r="C41" i="8"/>
  <c r="C84" i="8"/>
  <c r="B100" i="8"/>
  <c r="H51" i="8"/>
  <c r="C28" i="8"/>
  <c r="H32" i="8"/>
  <c r="H15" i="8"/>
  <c r="H70" i="8"/>
  <c r="C49" i="8"/>
  <c r="B95" i="8"/>
  <c r="B93" i="8"/>
  <c r="C29" i="8"/>
  <c r="H86" i="8"/>
  <c r="G43" i="5" l="1"/>
  <c r="G44" i="5" s="1"/>
  <c r="E43" i="5"/>
  <c r="E44" i="5" s="1"/>
  <c r="G6" i="5"/>
  <c r="G7" i="5" s="1"/>
  <c r="E55" i="5"/>
  <c r="E56" i="5" s="1"/>
  <c r="D43" i="5"/>
  <c r="D44" i="5" s="1"/>
  <c r="K6" i="5"/>
  <c r="K7" i="5" s="1"/>
  <c r="F55" i="5"/>
  <c r="F56" i="5" s="1"/>
  <c r="J43" i="5"/>
  <c r="J44" i="5" s="1"/>
  <c r="L6" i="5"/>
  <c r="L7" i="5" s="1"/>
  <c r="H6" i="5"/>
  <c r="H7" i="5" s="1"/>
  <c r="I55" i="5"/>
  <c r="I56" i="5" s="1"/>
  <c r="I6" i="5"/>
  <c r="I7" i="5" s="1"/>
  <c r="C20" i="8"/>
  <c r="C21" i="8" s="1"/>
  <c r="H17" i="8"/>
  <c r="G64" i="8"/>
  <c r="B92" i="8" l="1"/>
  <c r="B101" i="8" s="1"/>
  <c r="G89" i="8"/>
  <c r="H64" i="8"/>
  <c r="H90" i="8" s="1"/>
  <c r="H91" i="8" s="1"/>
  <c r="C3" i="8" l="1"/>
  <c r="C42" i="8"/>
  <c r="C85" i="8"/>
  <c r="C80" i="8"/>
  <c r="C58" i="8"/>
  <c r="C63" i="8"/>
  <c r="C75" i="8"/>
  <c r="C22" i="8"/>
  <c r="C30" i="8"/>
  <c r="C50" i="8"/>
</calcChain>
</file>

<file path=xl/comments1.xml><?xml version="1.0" encoding="utf-8"?>
<comments xmlns="http://schemas.openxmlformats.org/spreadsheetml/2006/main">
  <authors>
    <author>Ralph Bayer</author>
  </authors>
  <commentList>
    <comment ref="D64" authorId="0" shapeId="0">
      <text>
        <r>
          <rPr>
            <sz val="8"/>
            <color indexed="81"/>
            <rFont val="Tahoma"/>
            <family val="2"/>
          </rPr>
          <t>G=D*E*F*0,052
Jahreserbrauch in kWh = Leistung in W x Verbraucher x Zeit/Woche x 52 Wochen  / 1000 (Umrechnung in kWh)</t>
        </r>
      </text>
    </comment>
  </commentList>
</comments>
</file>

<file path=xl/comments2.xml><?xml version="1.0" encoding="utf-8"?>
<comments xmlns="http://schemas.openxmlformats.org/spreadsheetml/2006/main">
  <authors>
    <author>Ralph Bayer</author>
  </authors>
  <commentList>
    <comment ref="G14" authorId="0" shapeId="0">
      <text>
        <r>
          <rPr>
            <sz val="8"/>
            <color indexed="81"/>
            <rFont val="Tahoma"/>
            <family val="2"/>
          </rPr>
          <t>G=D*E*F*0,052
Jahreserbrauch in kWh = Leistung in W x Verbraucher x Zeit/Woche x 52 Wochen  / 1000 (Umrechnung in kWh)</t>
        </r>
      </text>
    </comment>
    <comment ref="H14" authorId="0" shapeId="0">
      <text>
        <r>
          <rPr>
            <sz val="8"/>
            <color indexed="81"/>
            <rFont val="Tahoma"/>
            <family val="2"/>
          </rPr>
          <t xml:space="preserve">H=G*$F$13
</t>
        </r>
      </text>
    </comment>
  </commentList>
</comments>
</file>

<file path=xl/sharedStrings.xml><?xml version="1.0" encoding="utf-8"?>
<sst xmlns="http://schemas.openxmlformats.org/spreadsheetml/2006/main" count="263" uniqueCount="142">
  <si>
    <t>Tabelle 1</t>
  </si>
  <si>
    <t>Geräteart / Funktion</t>
  </si>
  <si>
    <t xml:space="preserve">Raum </t>
  </si>
  <si>
    <t>Leistung  [W]</t>
  </si>
  <si>
    <t>Anzahl der Verbraucher</t>
  </si>
  <si>
    <t>Nutzungszeit         [h/Woche]</t>
  </si>
  <si>
    <t>Verbrauch [kWh/Jahr]</t>
  </si>
  <si>
    <t>Stromkosten [€ / Jahr]</t>
  </si>
  <si>
    <t>Verbrauch pro Nutzung [kWh/N]</t>
  </si>
  <si>
    <t>Verbrauch [kWh/Tag]</t>
  </si>
  <si>
    <t>Nutzungszahl [N /Monat]</t>
  </si>
  <si>
    <t>Zwischensummen:</t>
  </si>
  <si>
    <t>Radio</t>
  </si>
  <si>
    <t>PC / Betrieb</t>
  </si>
  <si>
    <t>HiFi</t>
  </si>
  <si>
    <t>Tabelle 2:</t>
  </si>
  <si>
    <t>Trockner</t>
  </si>
  <si>
    <t>Zusammenfassung:</t>
  </si>
  <si>
    <t>Waschmaschine</t>
  </si>
  <si>
    <t>Spülmaschine</t>
  </si>
  <si>
    <t xml:space="preserve">TV / Betrieb </t>
  </si>
  <si>
    <t>Küchenherd</t>
  </si>
  <si>
    <t xml:space="preserve">Hier werden alle Stromverbraucher eingegeben, deren Verbrauch sich aus bekannter Leistung (W) und wöchentlicher Nutzungszeit (h) berechnen lassen. Hierher gehören also z.B. PC, TV, Video, AB, Fax, Kaffeemaschine und alle Lichtquellen. </t>
  </si>
  <si>
    <t xml:space="preserve">Hier werden alle Stromverbraucher mit bekanntem Energieverbrauch pro Nutzung (N) oder pro Zeiteinheit (Tag) eingegeben. Hierher gehören also z.B. Waschmaschine, Trockner, Spülmaschine, Kühlschrank usw. </t>
  </si>
  <si>
    <t>Stromverbrauch im Vorjahr:</t>
  </si>
  <si>
    <t>Bad</t>
  </si>
  <si>
    <t>Küche</t>
  </si>
  <si>
    <t>Sonstiges</t>
  </si>
  <si>
    <t>Büro</t>
  </si>
  <si>
    <t>Licht</t>
  </si>
  <si>
    <t>Anzahl der Personen:</t>
  </si>
  <si>
    <t>kWh</t>
  </si>
  <si>
    <t>Zwischensumme:</t>
  </si>
  <si>
    <t>Verbrauch pro Person:</t>
  </si>
  <si>
    <t>Anteil am Gesamtverbrauch:</t>
  </si>
  <si>
    <t>Stromtarif inkl. Mwst und Gebühren pro kWh---------------------------------------------------------------------&gt;</t>
  </si>
  <si>
    <t>Bitte füllen Sie alle Zellen mit dieser Farbe aus!</t>
  </si>
  <si>
    <t>Die blauen Zellen enthalten Formeln zur Berechnung der Kosten</t>
  </si>
  <si>
    <t>Standby TV, Sat…..</t>
  </si>
  <si>
    <t>Wohnzimmer</t>
  </si>
  <si>
    <t>Drucker, Scanner</t>
  </si>
  <si>
    <t>Die grünen Zellen enthalten Formeln zur Berechnung des Verbrauchs</t>
  </si>
  <si>
    <t>TV / AUDIO</t>
  </si>
  <si>
    <t>Router DSL</t>
  </si>
  <si>
    <t>Standby PC, Druck…</t>
  </si>
  <si>
    <t>Bürotechnik</t>
  </si>
  <si>
    <t>TV / Audio</t>
  </si>
  <si>
    <t>Warmwasser</t>
  </si>
  <si>
    <t>Beleuchtung</t>
  </si>
  <si>
    <t>Kochen / Backen</t>
  </si>
  <si>
    <t>Haustechnik</t>
  </si>
  <si>
    <t>SUMME</t>
  </si>
  <si>
    <t>B Ü R O</t>
  </si>
  <si>
    <t>T V / A U D I O</t>
  </si>
  <si>
    <t>BELEUCHTUNG</t>
  </si>
  <si>
    <t>Deckenlampe</t>
  </si>
  <si>
    <t>Flur</t>
  </si>
  <si>
    <t>Wandlampe</t>
  </si>
  <si>
    <t>Treppe</t>
  </si>
  <si>
    <t>Halogen -&gt; LED</t>
  </si>
  <si>
    <t>Stehlampe</t>
  </si>
  <si>
    <t>Schlafzimmer</t>
  </si>
  <si>
    <t>Keller</t>
  </si>
  <si>
    <t>B E L E U C H T U N G</t>
  </si>
  <si>
    <t>Waschen / Spülen / Trocknen</t>
  </si>
  <si>
    <t>Gefriertruhe</t>
  </si>
  <si>
    <t>HAUSTECHNIK</t>
  </si>
  <si>
    <t>H A U S T E C H N I K</t>
  </si>
  <si>
    <t>Heizung</t>
  </si>
  <si>
    <t>Solarthermie</t>
  </si>
  <si>
    <t>Umwälzpumpe</t>
  </si>
  <si>
    <t>Umwälzpumpe 2</t>
  </si>
  <si>
    <t>Zwischensummen aus Tabelle 1:</t>
  </si>
  <si>
    <t>Kühlen / Gefrieren</t>
  </si>
  <si>
    <t>SONSTIGES</t>
  </si>
  <si>
    <t>Staubsauger</t>
  </si>
  <si>
    <t>Handy Xperia</t>
  </si>
  <si>
    <t>Handy Z 600</t>
  </si>
  <si>
    <t>Fotoapparat</t>
  </si>
  <si>
    <t>S O N S T I G E S</t>
  </si>
  <si>
    <t>Kühlkombi</t>
  </si>
  <si>
    <t>W A R M W A S S E R</t>
  </si>
  <si>
    <t>nicht vorhanden</t>
  </si>
  <si>
    <t>mit Gas betr.</t>
  </si>
  <si>
    <t>B Ü R O T E C H N I K</t>
  </si>
  <si>
    <t xml:space="preserve"> errechneter Gesamtjahresverbrauch in kWh :</t>
  </si>
  <si>
    <t xml:space="preserve"> jährliche Stromkosten in EUR:</t>
  </si>
  <si>
    <t xml:space="preserve"> jährliche CO²- Emissionen für die konvent. Stromerzeugung (Mix) in kg:</t>
  </si>
  <si>
    <t>Berechnung des Jahresverbrauchs aus der Ablesung der Zählerstände</t>
  </si>
  <si>
    <t>Datum:</t>
  </si>
  <si>
    <t>Zählerstände KWh:</t>
  </si>
  <si>
    <t>Differenz kWh:</t>
  </si>
  <si>
    <t>Ihr Strompreis pro kWh:</t>
  </si>
  <si>
    <t>Berechnung des Jahresverbrauchs aus Leistung und Nutzungsdauer:</t>
  </si>
  <si>
    <t>Anzahl</t>
  </si>
  <si>
    <t>[h/Woche]</t>
  </si>
  <si>
    <t>Beispiel: Lampen, Fernseher, Bügeleisen, alle Verbraucher mit bekanntem Verbrauch</t>
  </si>
  <si>
    <t>Berechnung des Jahresverbrauchs aus Verbrauch pro Nutzung und Nutzungszahl:</t>
  </si>
  <si>
    <t xml:space="preserve"> [kWh/Nutzung]</t>
  </si>
  <si>
    <t>[Nutzungen /Monat]</t>
  </si>
  <si>
    <t>Beispiel: Waschmaschine, Trockner, Spülmaschine</t>
  </si>
  <si>
    <t>Berechnung des Jahresverbrauchs aus Energieverbrauch pro Tag:</t>
  </si>
  <si>
    <t>Beispiel: Kühlschrank, Gefriertruhe</t>
  </si>
  <si>
    <t>Hilfsberechnungen….</t>
  </si>
  <si>
    <t>Verbrauchserfassung Strom</t>
  </si>
  <si>
    <t>Raum</t>
  </si>
  <si>
    <t>Verbraucher</t>
  </si>
  <si>
    <t>Leistung</t>
  </si>
  <si>
    <t>tägl. Einschaltdauer</t>
  </si>
  <si>
    <t>Bemerkungen</t>
  </si>
  <si>
    <t>Durchschnittlicher Stromverbrauch:</t>
  </si>
  <si>
    <t>Quelle: wikipedia.org/wiki/Stromverbrauch</t>
  </si>
  <si>
    <t>S T R O M</t>
  </si>
  <si>
    <t>Differenz Tage:</t>
  </si>
  <si>
    <t>berechneter Verbrauch / Jahr kWh:</t>
  </si>
  <si>
    <t>berechnete Kosten / Jahr:</t>
  </si>
  <si>
    <t>Analysieren Sie die Ergebnisse!</t>
  </si>
  <si>
    <t>Erdgas</t>
  </si>
  <si>
    <t>Zählerstände cbm:</t>
  </si>
  <si>
    <t>Differenz kWh: (1 cbm=11,18 kWh)</t>
  </si>
  <si>
    <t>Ihr Erdgaspreis pro kWh:</t>
  </si>
  <si>
    <t>Flüssiggas</t>
  </si>
  <si>
    <t>Differenz kWh: (1 cbm=28,8 kWh)</t>
  </si>
  <si>
    <t>Ihr Flüssiggaspreis pro kWh:</t>
  </si>
  <si>
    <t>W A S S E R</t>
  </si>
  <si>
    <t>Differenz cbm:</t>
  </si>
  <si>
    <t>berechneter Verbrauch / Jahr cbm:</t>
  </si>
  <si>
    <t>Bearbeiten Sie die hellrosa Felder!</t>
  </si>
  <si>
    <t xml:space="preserve">Mein Tipp: Überschreib einfach die grauen und rosanen Zellen! </t>
  </si>
  <si>
    <t>akt. Stromverbrauch pro Pers.:</t>
  </si>
  <si>
    <t>Zählerwechsel</t>
  </si>
  <si>
    <t>Stromanalyse /  Beispiel Ralph Bayer im  Jahr 2020/2021</t>
  </si>
  <si>
    <t>P V</t>
  </si>
  <si>
    <t>berechneter Ertrag / Jahr:</t>
  </si>
  <si>
    <t>Maximale Leistung Ihrer PV Anlage:</t>
  </si>
  <si>
    <t>kWp</t>
  </si>
  <si>
    <t>Berechnung des Jahreserträge aus der Ablesung der Zählerstände</t>
  </si>
  <si>
    <t>Ihr Gesamt-Wasserpreis pro cbm:</t>
  </si>
  <si>
    <t xml:space="preserve"> [gemessener Verbrauch in kWh]</t>
  </si>
  <si>
    <t>[Messdauer in h]</t>
  </si>
  <si>
    <t>Erzeugung / Jahr in kWh:</t>
  </si>
  <si>
    <t>Erzeugung / Jahr + kWp in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</si>
</sst>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1]"/>
    <numFmt numFmtId="165" formatCode="#,##0.0"/>
    <numFmt numFmtId="166" formatCode="0.0"/>
    <numFmt numFmtId="167" formatCode="0.0%"/>
    <numFmt numFmtId="168" formatCode="dd\.mm\.yy;@"/>
    <numFmt numFmtId="169" formatCode="#,##0.00\ &quot;€&quot;"/>
  </numFmts>
  <fonts count="32" x14ac:knownFonts="1">
    <font>
      <sz val="10"/>
      <name val="Arial"/>
    </font>
    <font>
      <sz val="10"/>
      <color indexed="11"/>
      <name val="Arial"/>
      <family val="2"/>
    </font>
    <font>
      <sz val="10"/>
      <color indexed="11"/>
      <name val="Arial"/>
      <family val="2"/>
    </font>
    <font>
      <sz val="10"/>
      <color indexed="17"/>
      <name val="Arial"/>
      <family val="2"/>
    </font>
    <font>
      <sz val="10"/>
      <name val="Arial"/>
      <family val="2"/>
    </font>
    <font>
      <sz val="9"/>
      <color indexed="11"/>
      <name val="Arial"/>
      <family val="2"/>
    </font>
    <font>
      <b/>
      <sz val="10"/>
      <name val="Arial"/>
      <family val="2"/>
    </font>
    <font>
      <b/>
      <u/>
      <sz val="10"/>
      <color indexed="58"/>
      <name val="Arial"/>
      <family val="2"/>
    </font>
    <font>
      <b/>
      <u/>
      <sz val="14"/>
      <color indexed="11"/>
      <name val="Arial"/>
      <family val="2"/>
    </font>
    <font>
      <b/>
      <sz val="12"/>
      <color indexed="58"/>
      <name val="Arial"/>
      <family val="2"/>
    </font>
    <font>
      <b/>
      <sz val="12"/>
      <name val="Arial"/>
      <family val="2"/>
    </font>
    <font>
      <b/>
      <u/>
      <sz val="12"/>
      <color indexed="12"/>
      <name val="Arial"/>
      <family val="2"/>
    </font>
    <font>
      <b/>
      <sz val="10"/>
      <color indexed="62"/>
      <name val="Arial"/>
      <family val="2"/>
    </font>
    <font>
      <b/>
      <sz val="14"/>
      <color indexed="8"/>
      <name val="Arial"/>
      <family val="2"/>
    </font>
    <font>
      <sz val="8"/>
      <color indexed="81"/>
      <name val="Tahoma"/>
      <family val="2"/>
    </font>
    <font>
      <u/>
      <sz val="10"/>
      <color indexed="12"/>
      <name val="Arial"/>
      <family val="2"/>
    </font>
    <font>
      <sz val="9"/>
      <name val="Arial"/>
      <family val="2"/>
    </font>
    <font>
      <b/>
      <u/>
      <sz val="10"/>
      <name val="Arial"/>
      <family val="2"/>
    </font>
    <font>
      <b/>
      <sz val="10"/>
      <color indexed="12"/>
      <name val="Arial"/>
      <family val="2"/>
    </font>
    <font>
      <b/>
      <sz val="10"/>
      <color indexed="11"/>
      <name val="Arial"/>
      <family val="2"/>
    </font>
    <font>
      <b/>
      <sz val="11"/>
      <name val="Arial"/>
      <family val="2"/>
    </font>
    <font>
      <sz val="8"/>
      <name val="Arial"/>
      <family val="2"/>
    </font>
    <font>
      <sz val="14"/>
      <name val="Arial"/>
      <family val="2"/>
    </font>
    <font>
      <sz val="12"/>
      <name val="Arial"/>
      <family val="2"/>
    </font>
    <font>
      <b/>
      <sz val="16"/>
      <name val="Arial"/>
      <family val="2"/>
    </font>
    <font>
      <sz val="10"/>
      <color theme="1" tint="4.9989318521683403E-2"/>
      <name val="Arial"/>
      <family val="2"/>
    </font>
    <font>
      <sz val="10"/>
      <color theme="1" tint="4.9989318521683403E-2"/>
      <name val="Calibri"/>
      <family val="2"/>
      <scheme val="minor"/>
    </font>
    <font>
      <b/>
      <sz val="9"/>
      <name val="Calibri"/>
      <family val="2"/>
      <scheme val="minor"/>
    </font>
    <font>
      <b/>
      <sz val="9"/>
      <color theme="1"/>
      <name val="Calibri"/>
      <family val="2"/>
      <scheme val="minor"/>
    </font>
    <font>
      <sz val="9"/>
      <name val="Calibri"/>
      <family val="2"/>
      <scheme val="minor"/>
    </font>
    <font>
      <sz val="9"/>
      <color theme="1"/>
      <name val="Calibri"/>
      <family val="2"/>
      <scheme val="minor"/>
    </font>
    <font>
      <sz val="10"/>
      <name val="Calibri"/>
      <family val="2"/>
      <scheme val="minor"/>
    </font>
  </fonts>
  <fills count="19">
    <fill>
      <patternFill patternType="none"/>
    </fill>
    <fill>
      <patternFill patternType="gray125"/>
    </fill>
    <fill>
      <patternFill patternType="solid">
        <fgColor indexed="43"/>
        <bgColor indexed="9"/>
      </patternFill>
    </fill>
    <fill>
      <patternFill patternType="solid">
        <fgColor indexed="43"/>
        <bgColor indexed="64"/>
      </patternFill>
    </fill>
    <fill>
      <patternFill patternType="gray125">
        <bgColor indexed="15"/>
      </patternFill>
    </fill>
    <fill>
      <patternFill patternType="solid">
        <fgColor theme="9" tint="0.59996337778862885"/>
        <bgColor indexed="64"/>
      </patternFill>
    </fill>
    <fill>
      <patternFill patternType="solid">
        <fgColor theme="0" tint="-0.14996795556505021"/>
        <bgColor indexed="9"/>
      </patternFill>
    </fill>
    <fill>
      <patternFill patternType="solid">
        <fgColor theme="6" tint="0.39994506668294322"/>
        <bgColor indexed="9"/>
      </patternFill>
    </fill>
    <fill>
      <patternFill patternType="solid">
        <fgColor theme="6" tint="0.39994506668294322"/>
        <bgColor indexed="64"/>
      </patternFill>
    </fill>
    <fill>
      <patternFill patternType="solid">
        <fgColor theme="8" tint="0.59996337778862885"/>
        <bgColor indexed="9"/>
      </patternFill>
    </fill>
    <fill>
      <patternFill patternType="solid">
        <fgColor theme="8" tint="0.59996337778862885"/>
        <bgColor indexed="64"/>
      </patternFill>
    </fill>
    <fill>
      <patternFill patternType="solid">
        <fgColor theme="9" tint="0.59996337778862885"/>
        <bgColor indexed="9"/>
      </patternFill>
    </fill>
    <fill>
      <patternFill patternType="solid">
        <fgColor theme="9" tint="0.59996337778862885"/>
        <bgColor indexed="11"/>
      </patternFill>
    </fill>
    <fill>
      <patternFill patternType="solid">
        <fgColor theme="6" tint="0.59996337778862885"/>
        <bgColor indexed="64"/>
      </patternFill>
    </fill>
    <fill>
      <patternFill patternType="solid">
        <fgColor theme="2" tint="-9.9948118533890809E-2"/>
        <bgColor indexed="64"/>
      </patternFill>
    </fill>
    <fill>
      <patternFill patternType="solid">
        <fgColor theme="9" tint="0.39994506668294322"/>
        <bgColor indexed="9"/>
      </patternFill>
    </fill>
    <fill>
      <patternFill patternType="solid">
        <fgColor theme="9" tint="0.39994506668294322"/>
        <bgColor indexed="11"/>
      </patternFill>
    </fill>
    <fill>
      <patternFill patternType="solid">
        <fgColor theme="9" tint="0.39994506668294322"/>
        <bgColor indexed="64"/>
      </patternFill>
    </fill>
    <fill>
      <patternFill patternType="solid">
        <fgColor theme="0" tint="-0.14996795556505021"/>
        <bgColor indexed="64"/>
      </patternFill>
    </fill>
  </fills>
  <borders count="35">
    <border>
      <left/>
      <right/>
      <top/>
      <bottom/>
      <diagonal/>
    </border>
    <border>
      <left style="thin">
        <color indexed="11"/>
      </left>
      <right style="thin">
        <color indexed="11"/>
      </right>
      <top style="thin">
        <color indexed="11"/>
      </top>
      <bottom style="thin">
        <color indexed="11"/>
      </bottom>
      <diagonal/>
    </border>
    <border>
      <left style="thin">
        <color indexed="64"/>
      </left>
      <right style="thin">
        <color indexed="64"/>
      </right>
      <top style="thin">
        <color indexed="64"/>
      </top>
      <bottom style="thin">
        <color indexed="64"/>
      </bottom>
      <diagonal/>
    </border>
    <border>
      <left style="thin">
        <color indexed="11"/>
      </left>
      <right style="thin">
        <color indexed="11"/>
      </right>
      <top/>
      <bottom style="thin">
        <color indexed="11"/>
      </bottom>
      <diagonal/>
    </border>
    <border>
      <left/>
      <right/>
      <top style="thin">
        <color indexed="11"/>
      </top>
      <bottom/>
      <diagonal/>
    </border>
    <border>
      <left style="thin">
        <color indexed="64"/>
      </left>
      <right style="thin">
        <color indexed="64"/>
      </right>
      <top style="thin">
        <color indexed="64"/>
      </top>
      <bottom/>
      <diagonal/>
    </border>
    <border>
      <left style="thin">
        <color indexed="11"/>
      </left>
      <right style="thin">
        <color indexed="11"/>
      </right>
      <top/>
      <bottom/>
      <diagonal/>
    </border>
    <border>
      <left style="thin">
        <color indexed="64"/>
      </left>
      <right/>
      <top style="thin">
        <color indexed="64"/>
      </top>
      <bottom style="thin">
        <color indexed="64"/>
      </bottom>
      <diagonal/>
    </border>
    <border>
      <left/>
      <right style="thin">
        <color indexed="11"/>
      </right>
      <top style="thin">
        <color indexed="11"/>
      </top>
      <bottom style="thin">
        <color indexed="11"/>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11"/>
      </left>
      <right/>
      <top/>
      <bottom style="thin">
        <color indexed="11"/>
      </bottom>
      <diagonal/>
    </border>
    <border>
      <left/>
      <right/>
      <top/>
      <bottom style="thin">
        <color indexed="11"/>
      </bottom>
      <diagonal/>
    </border>
    <border>
      <left/>
      <right style="thin">
        <color indexed="11"/>
      </right>
      <top/>
      <bottom style="thin">
        <color indexed="11"/>
      </bottom>
      <diagonal/>
    </border>
    <border>
      <left/>
      <right style="thin">
        <color indexed="11"/>
      </right>
      <top style="thin">
        <color indexed="11"/>
      </top>
      <bottom/>
      <diagonal/>
    </border>
    <border>
      <left style="thin">
        <color indexed="11"/>
      </left>
      <right style="thin">
        <color indexed="11"/>
      </right>
      <top style="thin">
        <color indexed="11"/>
      </top>
      <bottom/>
      <diagonal/>
    </border>
    <border>
      <left style="thin">
        <color indexed="11"/>
      </left>
      <right/>
      <top style="thin">
        <color indexed="11"/>
      </top>
      <bottom/>
      <diagonal/>
    </border>
    <border>
      <left style="thin">
        <color indexed="11"/>
      </left>
      <right/>
      <top/>
      <bottom/>
      <diagonal/>
    </border>
    <border>
      <left/>
      <right style="thin">
        <color indexed="11"/>
      </right>
      <top/>
      <bottom/>
      <diagonal/>
    </border>
    <border>
      <left/>
      <right/>
      <top style="thin">
        <color indexed="64"/>
      </top>
      <bottom style="thin">
        <color indexed="64"/>
      </bottom>
      <diagonal/>
    </border>
    <border>
      <left style="thin">
        <color indexed="11"/>
      </left>
      <right/>
      <top style="thin">
        <color indexed="11"/>
      </top>
      <bottom style="thin">
        <color indexed="11"/>
      </bottom>
      <diagonal/>
    </border>
    <border>
      <left/>
      <right/>
      <top style="thin">
        <color indexed="11"/>
      </top>
      <bottom style="thin">
        <color indexed="1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rgb="FF7030A0"/>
      </left>
      <right style="thick">
        <color rgb="FF7030A0"/>
      </right>
      <top style="thick">
        <color rgb="FF7030A0"/>
      </top>
      <bottom style="thick">
        <color rgb="FF7030A0"/>
      </bottom>
      <diagonal/>
    </border>
  </borders>
  <cellStyleXfs count="2">
    <xf numFmtId="0" fontId="0" fillId="0" borderId="0"/>
    <xf numFmtId="0" fontId="15" fillId="0" borderId="0" applyNumberFormat="0" applyFill="0" applyBorder="0" applyAlignment="0" applyProtection="0">
      <alignment vertical="top"/>
      <protection locked="0"/>
    </xf>
  </cellStyleXfs>
  <cellXfs count="174">
    <xf numFmtId="0" fontId="0" fillId="0" borderId="0" xfId="0"/>
    <xf numFmtId="164" fontId="0" fillId="0" borderId="0" xfId="0" applyNumberFormat="1"/>
    <xf numFmtId="0" fontId="1" fillId="2" borderId="1" xfId="0" applyFont="1" applyFill="1" applyBorder="1" applyAlignment="1">
      <alignment horizontal="center" wrapText="1"/>
    </xf>
    <xf numFmtId="166" fontId="0" fillId="0" borderId="0" xfId="0" applyNumberFormat="1"/>
    <xf numFmtId="0" fontId="0" fillId="5" borderId="2" xfId="0" applyFill="1" applyBorder="1" applyAlignment="1"/>
    <xf numFmtId="0" fontId="1" fillId="6" borderId="1" xfId="0" applyFont="1" applyFill="1" applyBorder="1" applyAlignment="1">
      <alignment horizontal="center"/>
    </xf>
    <xf numFmtId="0" fontId="1" fillId="7" borderId="1" xfId="0" applyFont="1" applyFill="1" applyBorder="1" applyAlignment="1">
      <alignment horizontal="center" wrapText="1"/>
    </xf>
    <xf numFmtId="165" fontId="2" fillId="7" borderId="1" xfId="0" applyNumberFormat="1" applyFont="1" applyFill="1" applyBorder="1" applyAlignment="1">
      <alignment horizontal="center"/>
    </xf>
    <xf numFmtId="165" fontId="12" fillId="7" borderId="0" xfId="0" applyNumberFormat="1" applyFont="1" applyFill="1" applyBorder="1" applyAlignment="1">
      <alignment horizontal="center"/>
    </xf>
    <xf numFmtId="165" fontId="17" fillId="8" borderId="2" xfId="0" applyNumberFormat="1" applyFont="1" applyFill="1" applyBorder="1" applyAlignment="1">
      <alignment horizontal="center"/>
    </xf>
    <xf numFmtId="164" fontId="1" fillId="9" borderId="3" xfId="0" applyNumberFormat="1" applyFont="1" applyFill="1" applyBorder="1" applyAlignment="1">
      <alignment horizontal="center" wrapText="1"/>
    </xf>
    <xf numFmtId="164" fontId="0" fillId="10" borderId="1" xfId="0" applyNumberFormat="1" applyFill="1" applyBorder="1" applyAlignment="1">
      <alignment horizontal="center"/>
    </xf>
    <xf numFmtId="164" fontId="18" fillId="10" borderId="4" xfId="0" applyNumberFormat="1" applyFont="1" applyFill="1" applyBorder="1" applyAlignment="1">
      <alignment horizontal="center"/>
    </xf>
    <xf numFmtId="164" fontId="1" fillId="9" borderId="1" xfId="0" applyNumberFormat="1" applyFont="1" applyFill="1" applyBorder="1" applyAlignment="1">
      <alignment horizontal="center" wrapText="1"/>
    </xf>
    <xf numFmtId="164" fontId="2" fillId="9" borderId="1" xfId="0" applyNumberFormat="1" applyFont="1" applyFill="1" applyBorder="1" applyAlignment="1">
      <alignment horizontal="center"/>
    </xf>
    <xf numFmtId="164" fontId="18" fillId="9" borderId="4" xfId="0" applyNumberFormat="1" applyFont="1" applyFill="1" applyBorder="1" applyAlignment="1">
      <alignment horizontal="center"/>
    </xf>
    <xf numFmtId="4" fontId="7" fillId="10" borderId="5" xfId="0" applyNumberFormat="1" applyFont="1" applyFill="1" applyBorder="1" applyAlignment="1">
      <alignment horizontal="center"/>
    </xf>
    <xf numFmtId="164" fontId="5" fillId="11" borderId="1" xfId="0" applyNumberFormat="1" applyFont="1" applyFill="1" applyBorder="1" applyAlignment="1">
      <alignment horizontal="center"/>
    </xf>
    <xf numFmtId="0" fontId="5" fillId="11" borderId="1" xfId="0" applyFont="1" applyFill="1" applyBorder="1"/>
    <xf numFmtId="0" fontId="2" fillId="12" borderId="1" xfId="0" applyFont="1" applyFill="1" applyBorder="1" applyAlignment="1">
      <alignment horizontal="center"/>
    </xf>
    <xf numFmtId="0" fontId="16" fillId="11" borderId="1" xfId="0" applyFont="1" applyFill="1" applyBorder="1" applyAlignment="1">
      <alignment wrapText="1"/>
    </xf>
    <xf numFmtId="0" fontId="16" fillId="5" borderId="0" xfId="0" applyFont="1" applyFill="1" applyAlignment="1">
      <alignment wrapText="1"/>
    </xf>
    <xf numFmtId="4" fontId="17" fillId="8" borderId="2" xfId="0" applyNumberFormat="1" applyFont="1" applyFill="1" applyBorder="1" applyAlignment="1">
      <alignment horizontal="center"/>
    </xf>
    <xf numFmtId="166" fontId="0" fillId="13" borderId="1" xfId="0" applyNumberFormat="1" applyFill="1" applyBorder="1"/>
    <xf numFmtId="167" fontId="0" fillId="13" borderId="1" xfId="0" applyNumberFormat="1" applyFill="1" applyBorder="1"/>
    <xf numFmtId="0" fontId="16" fillId="5" borderId="1" xfId="0" applyFont="1" applyFill="1" applyBorder="1" applyAlignment="1">
      <alignment wrapText="1"/>
    </xf>
    <xf numFmtId="0" fontId="2" fillId="4" borderId="1" xfId="0" applyFont="1" applyFill="1" applyBorder="1" applyAlignment="1">
      <alignment horizontal="center"/>
    </xf>
    <xf numFmtId="0" fontId="0" fillId="4" borderId="1" xfId="0" applyFill="1" applyBorder="1" applyAlignment="1">
      <alignment horizontal="center"/>
    </xf>
    <xf numFmtId="0" fontId="2" fillId="4" borderId="1" xfId="0" applyFont="1" applyFill="1" applyBorder="1" applyAlignment="1">
      <alignment horizontal="center" vertical="center"/>
    </xf>
    <xf numFmtId="0" fontId="16" fillId="5" borderId="0" xfId="0" applyFont="1" applyFill="1"/>
    <xf numFmtId="0" fontId="16" fillId="5" borderId="6" xfId="0" applyFont="1" applyFill="1" applyBorder="1" applyAlignment="1">
      <alignment wrapText="1"/>
    </xf>
    <xf numFmtId="0" fontId="5" fillId="5" borderId="1" xfId="0" applyFont="1" applyFill="1" applyBorder="1"/>
    <xf numFmtId="0" fontId="5" fillId="5" borderId="1" xfId="0" applyFont="1" applyFill="1" applyBorder="1" applyAlignment="1">
      <alignment wrapText="1"/>
    </xf>
    <xf numFmtId="0" fontId="2" fillId="5" borderId="1" xfId="0" applyFont="1" applyFill="1" applyBorder="1" applyAlignment="1">
      <alignment horizontal="center"/>
    </xf>
    <xf numFmtId="166" fontId="4" fillId="8" borderId="2" xfId="0" applyNumberFormat="1" applyFont="1" applyFill="1" applyBorder="1"/>
    <xf numFmtId="0" fontId="4" fillId="14" borderId="7" xfId="0" applyFont="1" applyFill="1" applyBorder="1" applyAlignment="1">
      <alignment horizontal="center" vertical="top" wrapText="1"/>
    </xf>
    <xf numFmtId="166" fontId="4" fillId="14" borderId="7" xfId="0" applyNumberFormat="1" applyFont="1" applyFill="1" applyBorder="1" applyAlignment="1">
      <alignment horizontal="center" vertical="top" wrapText="1"/>
    </xf>
    <xf numFmtId="166" fontId="0" fillId="8" borderId="2" xfId="0" applyNumberFormat="1" applyFill="1" applyBorder="1" applyAlignment="1">
      <alignment horizontal="center" vertical="center"/>
    </xf>
    <xf numFmtId="165" fontId="0" fillId="8" borderId="2" xfId="0" applyNumberFormat="1" applyFill="1" applyBorder="1" applyAlignment="1">
      <alignment horizontal="center" vertical="center"/>
    </xf>
    <xf numFmtId="0" fontId="4" fillId="0" borderId="0" xfId="0" applyFont="1"/>
    <xf numFmtId="0" fontId="25" fillId="15" borderId="1" xfId="0" applyFont="1" applyFill="1" applyBorder="1" applyAlignment="1">
      <alignment horizontal="center" wrapText="1"/>
    </xf>
    <xf numFmtId="0" fontId="25" fillId="16" borderId="1" xfId="0" applyFont="1" applyFill="1" applyBorder="1" applyAlignment="1">
      <alignment horizontal="center"/>
    </xf>
    <xf numFmtId="165" fontId="25" fillId="15" borderId="1" xfId="0" applyNumberFormat="1" applyFont="1" applyFill="1" applyBorder="1" applyAlignment="1">
      <alignment horizontal="center"/>
    </xf>
    <xf numFmtId="0" fontId="25" fillId="17" borderId="1" xfId="0" applyFont="1" applyFill="1" applyBorder="1" applyAlignment="1">
      <alignment horizontal="center"/>
    </xf>
    <xf numFmtId="0" fontId="25" fillId="15" borderId="8" xfId="0" applyFont="1" applyFill="1" applyBorder="1" applyAlignment="1">
      <alignment horizontal="center" wrapText="1"/>
    </xf>
    <xf numFmtId="0" fontId="25" fillId="16" borderId="8" xfId="0" applyFont="1" applyFill="1" applyBorder="1" applyAlignment="1">
      <alignment horizontal="center"/>
    </xf>
    <xf numFmtId="0" fontId="20" fillId="0" borderId="0" xfId="0" applyFont="1"/>
    <xf numFmtId="0" fontId="21" fillId="0" borderId="0" xfId="0" applyFont="1"/>
    <xf numFmtId="0" fontId="21" fillId="0" borderId="2" xfId="0" applyFont="1" applyBorder="1"/>
    <xf numFmtId="0" fontId="21" fillId="0" borderId="9" xfId="0" applyFont="1" applyBorder="1"/>
    <xf numFmtId="0" fontId="21" fillId="0" borderId="10" xfId="0" applyFont="1" applyBorder="1"/>
    <xf numFmtId="165" fontId="12" fillId="8" borderId="0" xfId="0" applyNumberFormat="1" applyFont="1" applyFill="1" applyAlignment="1">
      <alignment horizontal="center"/>
    </xf>
    <xf numFmtId="0" fontId="22" fillId="14" borderId="7" xfId="0" applyFont="1" applyFill="1" applyBorder="1" applyAlignment="1">
      <alignment horizontal="center" vertical="top" wrapText="1"/>
    </xf>
    <xf numFmtId="166" fontId="22" fillId="14" borderId="7" xfId="0" applyNumberFormat="1" applyFont="1" applyFill="1" applyBorder="1" applyAlignment="1">
      <alignment horizontal="center" vertical="top" wrapText="1"/>
    </xf>
    <xf numFmtId="0" fontId="23" fillId="14" borderId="7" xfId="0" applyFont="1" applyFill="1" applyBorder="1" applyAlignment="1">
      <alignment horizontal="center" vertical="top" wrapText="1"/>
    </xf>
    <xf numFmtId="165" fontId="23" fillId="8" borderId="2" xfId="0" applyNumberFormat="1" applyFont="1" applyFill="1" applyBorder="1" applyAlignment="1">
      <alignment horizontal="center" vertical="center"/>
    </xf>
    <xf numFmtId="0" fontId="24" fillId="0" borderId="0" xfId="0" applyFont="1"/>
    <xf numFmtId="0" fontId="4" fillId="14" borderId="0" xfId="0" applyFont="1" applyFill="1" applyBorder="1" applyAlignment="1">
      <alignment horizontal="left" vertical="top"/>
    </xf>
    <xf numFmtId="9" fontId="22" fillId="8" borderId="2" xfId="0" applyNumberFormat="1" applyFont="1" applyFill="1" applyBorder="1" applyAlignment="1">
      <alignment horizontal="center" vertical="center"/>
    </xf>
    <xf numFmtId="0" fontId="4" fillId="18" borderId="7" xfId="0" applyFont="1" applyFill="1" applyBorder="1" applyAlignment="1"/>
    <xf numFmtId="0" fontId="0" fillId="18" borderId="11" xfId="0" applyFill="1" applyBorder="1" applyAlignment="1"/>
    <xf numFmtId="0" fontId="27" fillId="18" borderId="31" xfId="0" applyFont="1" applyFill="1" applyBorder="1" applyAlignment="1">
      <alignment horizontal="left"/>
    </xf>
    <xf numFmtId="0" fontId="28" fillId="18" borderId="32" xfId="0" applyFont="1" applyFill="1" applyBorder="1" applyAlignment="1">
      <alignment horizontal="left"/>
    </xf>
    <xf numFmtId="0" fontId="28" fillId="18" borderId="34" xfId="0" applyFont="1" applyFill="1" applyBorder="1" applyAlignment="1">
      <alignment horizontal="center"/>
    </xf>
    <xf numFmtId="0" fontId="29" fillId="18" borderId="10" xfId="0" applyFont="1" applyFill="1" applyBorder="1"/>
    <xf numFmtId="14" fontId="29" fillId="5" borderId="10" xfId="0" applyNumberFormat="1" applyFont="1" applyFill="1" applyBorder="1"/>
    <xf numFmtId="14" fontId="29" fillId="5" borderId="9" xfId="0" applyNumberFormat="1" applyFont="1" applyFill="1" applyBorder="1"/>
    <xf numFmtId="168" fontId="29" fillId="18" borderId="10" xfId="0" applyNumberFormat="1" applyFont="1" applyFill="1" applyBorder="1"/>
    <xf numFmtId="0" fontId="29" fillId="5" borderId="10" xfId="0" applyFont="1" applyFill="1" applyBorder="1"/>
    <xf numFmtId="3" fontId="29" fillId="8" borderId="10" xfId="0" applyNumberFormat="1" applyFont="1" applyFill="1" applyBorder="1" applyAlignment="1" applyProtection="1">
      <alignment horizontal="right" vertical="top" wrapText="1"/>
      <protection locked="0"/>
    </xf>
    <xf numFmtId="169" fontId="29" fillId="8" borderId="10" xfId="0" applyNumberFormat="1" applyFont="1" applyFill="1" applyBorder="1" applyAlignment="1" applyProtection="1">
      <alignment horizontal="right" vertical="top" wrapText="1"/>
      <protection locked="0"/>
    </xf>
    <xf numFmtId="1" fontId="0" fillId="8" borderId="2" xfId="0" applyNumberFormat="1" applyFill="1" applyBorder="1" applyAlignment="1"/>
    <xf numFmtId="0" fontId="0" fillId="18" borderId="33" xfId="0" applyFill="1" applyBorder="1" applyAlignment="1"/>
    <xf numFmtId="0" fontId="30" fillId="18" borderId="31" xfId="0" applyFont="1" applyFill="1" applyBorder="1" applyAlignment="1" applyProtection="1"/>
    <xf numFmtId="169" fontId="26" fillId="11" borderId="9" xfId="0" applyNumberFormat="1" applyFont="1" applyFill="1" applyBorder="1" applyAlignment="1">
      <alignment horizontal="center"/>
    </xf>
    <xf numFmtId="14" fontId="28" fillId="18" borderId="32" xfId="0" applyNumberFormat="1" applyFont="1" applyFill="1" applyBorder="1" applyAlignment="1">
      <alignment horizontal="left"/>
    </xf>
    <xf numFmtId="0" fontId="30" fillId="8" borderId="31" xfId="0" applyFont="1" applyFill="1" applyBorder="1" applyAlignment="1"/>
    <xf numFmtId="0" fontId="0" fillId="8" borderId="33" xfId="0" applyFill="1" applyBorder="1" applyAlignment="1"/>
    <xf numFmtId="0" fontId="31" fillId="5" borderId="10" xfId="0" applyFont="1" applyFill="1" applyBorder="1" applyAlignment="1"/>
    <xf numFmtId="0" fontId="0" fillId="5" borderId="10" xfId="0" applyFill="1" applyBorder="1" applyAlignment="1"/>
    <xf numFmtId="0" fontId="30" fillId="18" borderId="31" xfId="0" applyFont="1" applyFill="1" applyBorder="1" applyAlignment="1"/>
    <xf numFmtId="0" fontId="0" fillId="18" borderId="33" xfId="0" applyFill="1" applyBorder="1" applyAlignment="1"/>
    <xf numFmtId="0" fontId="30" fillId="18" borderId="31" xfId="0" applyFont="1" applyFill="1" applyBorder="1" applyAlignment="1" applyProtection="1"/>
    <xf numFmtId="0" fontId="31" fillId="18" borderId="10" xfId="0" applyFont="1" applyFill="1" applyBorder="1" applyAlignment="1"/>
    <xf numFmtId="0" fontId="0" fillId="18" borderId="10" xfId="0" applyFill="1" applyBorder="1" applyAlignment="1"/>
    <xf numFmtId="0" fontId="27" fillId="5" borderId="31" xfId="0" applyFont="1" applyFill="1" applyBorder="1" applyAlignment="1">
      <alignment horizontal="center"/>
    </xf>
    <xf numFmtId="0" fontId="28" fillId="5" borderId="32" xfId="0" applyFont="1" applyFill="1" applyBorder="1" applyAlignment="1"/>
    <xf numFmtId="0" fontId="28" fillId="5" borderId="33" xfId="0" applyFont="1" applyFill="1" applyBorder="1" applyAlignment="1"/>
    <xf numFmtId="0" fontId="30" fillId="18" borderId="33" xfId="0" applyFont="1" applyFill="1" applyBorder="1" applyAlignment="1"/>
    <xf numFmtId="0" fontId="30" fillId="18" borderId="33" xfId="0" applyFont="1" applyFill="1" applyBorder="1" applyAlignment="1" applyProtection="1"/>
    <xf numFmtId="0" fontId="31" fillId="18" borderId="31" xfId="0" applyFont="1" applyFill="1" applyBorder="1" applyAlignment="1"/>
    <xf numFmtId="0" fontId="31" fillId="18" borderId="33" xfId="0" applyFont="1" applyFill="1" applyBorder="1" applyAlignment="1"/>
    <xf numFmtId="0" fontId="21" fillId="0" borderId="10" xfId="0" applyFont="1" applyBorder="1" applyAlignment="1"/>
    <xf numFmtId="0" fontId="0" fillId="0" borderId="10" xfId="0" applyBorder="1" applyAlignment="1"/>
    <xf numFmtId="0" fontId="21" fillId="0" borderId="2" xfId="0" applyFont="1" applyBorder="1" applyAlignment="1"/>
    <xf numFmtId="0" fontId="0" fillId="0" borderId="2" xfId="0" applyBorder="1" applyAlignment="1"/>
    <xf numFmtId="0" fontId="21" fillId="0" borderId="9" xfId="0" applyFont="1" applyBorder="1" applyAlignment="1"/>
    <xf numFmtId="0" fontId="0" fillId="0" borderId="9" xfId="0" applyBorder="1" applyAlignment="1"/>
    <xf numFmtId="0" fontId="9" fillId="10" borderId="29" xfId="0" applyFont="1" applyFill="1" applyBorder="1" applyAlignment="1"/>
    <xf numFmtId="0" fontId="9" fillId="10" borderId="30" xfId="0" applyFont="1" applyFill="1" applyBorder="1" applyAlignment="1"/>
    <xf numFmtId="0" fontId="6" fillId="8" borderId="7" xfId="0" applyFont="1" applyFill="1" applyBorder="1" applyAlignment="1">
      <alignment horizontal="left" vertical="center"/>
    </xf>
    <xf numFmtId="0" fontId="6" fillId="8" borderId="20" xfId="0" applyFont="1" applyFill="1" applyBorder="1" applyAlignment="1">
      <alignment horizontal="left" vertical="center"/>
    </xf>
    <xf numFmtId="0" fontId="6" fillId="8" borderId="11" xfId="0" applyFont="1" applyFill="1" applyBorder="1" applyAlignment="1">
      <alignment horizontal="left" vertical="center"/>
    </xf>
    <xf numFmtId="0" fontId="15" fillId="0" borderId="0" xfId="1" applyAlignment="1" applyProtection="1"/>
    <xf numFmtId="0" fontId="6" fillId="3" borderId="4" xfId="0" applyFont="1" applyFill="1" applyBorder="1" applyAlignment="1"/>
    <xf numFmtId="0" fontId="3" fillId="3" borderId="0" xfId="0" applyFont="1" applyFill="1" applyBorder="1" applyAlignment="1">
      <alignment vertical="top"/>
    </xf>
    <xf numFmtId="165" fontId="12" fillId="8" borderId="0" xfId="0" applyNumberFormat="1" applyFont="1" applyFill="1" applyAlignment="1">
      <alignment horizontal="center"/>
    </xf>
    <xf numFmtId="0" fontId="0" fillId="8" borderId="29" xfId="0" applyFill="1" applyBorder="1" applyAlignment="1"/>
    <xf numFmtId="164" fontId="12" fillId="10" borderId="0" xfId="0" applyNumberFormat="1" applyFont="1" applyFill="1" applyAlignment="1">
      <alignment horizontal="center"/>
    </xf>
    <xf numFmtId="0" fontId="0" fillId="10" borderId="0" xfId="0" applyFill="1" applyAlignment="1"/>
    <xf numFmtId="0" fontId="8" fillId="18" borderId="0" xfId="0" applyFont="1" applyFill="1" applyAlignment="1"/>
    <xf numFmtId="0" fontId="10" fillId="8" borderId="0" xfId="0" applyFont="1" applyFill="1" applyBorder="1" applyAlignment="1"/>
    <xf numFmtId="0" fontId="10" fillId="8" borderId="27" xfId="0" applyFont="1" applyFill="1" applyBorder="1" applyAlignment="1"/>
    <xf numFmtId="0" fontId="2" fillId="18" borderId="16" xfId="0" applyFont="1" applyFill="1" applyBorder="1" applyAlignment="1">
      <alignment horizontal="center"/>
    </xf>
    <xf numFmtId="0" fontId="0" fillId="0" borderId="3" xfId="0" applyBorder="1" applyAlignment="1">
      <alignment horizontal="center"/>
    </xf>
    <xf numFmtId="0" fontId="4" fillId="13" borderId="1" xfId="0" applyFont="1" applyFill="1" applyBorder="1" applyAlignment="1"/>
    <xf numFmtId="0" fontId="0" fillId="13" borderId="1" xfId="0" applyFill="1" applyBorder="1" applyAlignment="1"/>
    <xf numFmtId="0" fontId="4" fillId="13" borderId="17" xfId="0" applyFont="1" applyFill="1" applyBorder="1" applyAlignment="1"/>
    <xf numFmtId="0" fontId="0" fillId="0" borderId="4" xfId="0" applyBorder="1" applyAlignment="1"/>
    <xf numFmtId="0" fontId="0" fillId="0" borderId="15" xfId="0" applyBorder="1" applyAlignment="1"/>
    <xf numFmtId="0" fontId="4" fillId="13" borderId="18" xfId="0" applyFont="1" applyFill="1" applyBorder="1" applyAlignment="1"/>
    <xf numFmtId="0" fontId="0" fillId="0" borderId="0" xfId="0" applyBorder="1" applyAlignment="1"/>
    <xf numFmtId="0" fontId="0" fillId="0" borderId="19" xfId="0" applyBorder="1" applyAlignment="1"/>
    <xf numFmtId="0" fontId="4" fillId="13" borderId="12" xfId="0" applyFont="1" applyFill="1" applyBorder="1" applyAlignment="1"/>
    <xf numFmtId="0" fontId="0" fillId="0" borderId="13" xfId="0" applyBorder="1" applyAlignment="1"/>
    <xf numFmtId="0" fontId="0" fillId="0" borderId="14" xfId="0" applyBorder="1" applyAlignment="1"/>
    <xf numFmtId="0" fontId="2" fillId="6" borderId="16" xfId="0" applyFont="1" applyFill="1" applyBorder="1" applyAlignment="1">
      <alignment horizontal="center"/>
    </xf>
    <xf numFmtId="0" fontId="0" fillId="0" borderId="6" xfId="0" applyBorder="1" applyAlignment="1">
      <alignment horizontal="center"/>
    </xf>
    <xf numFmtId="0" fontId="11" fillId="0" borderId="0" xfId="0" applyFont="1" applyFill="1" applyAlignment="1"/>
    <xf numFmtId="0" fontId="0" fillId="8" borderId="0" xfId="0" applyFill="1" applyAlignment="1"/>
    <xf numFmtId="164" fontId="0" fillId="10" borderId="0" xfId="0" applyNumberFormat="1" applyFill="1" applyAlignment="1"/>
    <xf numFmtId="0" fontId="0" fillId="3" borderId="0" xfId="0" applyFill="1" applyAlignment="1">
      <alignment vertical="top" wrapText="1"/>
    </xf>
    <xf numFmtId="0" fontId="2" fillId="18" borderId="15" xfId="0" applyFont="1" applyFill="1" applyBorder="1" applyAlignment="1">
      <alignment horizontal="center"/>
    </xf>
    <xf numFmtId="0" fontId="0" fillId="0" borderId="14" xfId="0" applyBorder="1" applyAlignment="1">
      <alignment horizontal="center"/>
    </xf>
    <xf numFmtId="0" fontId="19" fillId="2" borderId="4" xfId="0" applyFont="1" applyFill="1" applyBorder="1" applyAlignment="1"/>
    <xf numFmtId="0" fontId="1" fillId="6" borderId="16" xfId="0" applyFont="1" applyFill="1" applyBorder="1" applyAlignment="1">
      <alignment horizontal="center" vertical="center" textRotation="90"/>
    </xf>
    <xf numFmtId="0" fontId="0" fillId="0" borderId="6" xfId="0" applyBorder="1" applyAlignment="1">
      <alignment horizontal="center" vertical="center" textRotation="90"/>
    </xf>
    <xf numFmtId="0" fontId="0" fillId="0" borderId="3" xfId="0" applyBorder="1" applyAlignment="1">
      <alignment horizontal="center" vertical="center" textRotation="90"/>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4" fillId="18" borderId="7" xfId="0" applyFont="1" applyFill="1" applyBorder="1" applyAlignment="1"/>
    <xf numFmtId="0" fontId="0" fillId="18" borderId="11" xfId="0" applyFill="1" applyBorder="1" applyAlignment="1"/>
    <xf numFmtId="0" fontId="4" fillId="5" borderId="7" xfId="0" applyFont="1" applyFill="1" applyBorder="1" applyAlignment="1"/>
    <xf numFmtId="0" fontId="0" fillId="5" borderId="20" xfId="0" applyFill="1" applyBorder="1" applyAlignment="1"/>
    <xf numFmtId="0" fontId="0" fillId="5" borderId="11" xfId="0" applyFill="1" applyBorder="1" applyAlignment="1"/>
    <xf numFmtId="0" fontId="4" fillId="8" borderId="7" xfId="0" applyFont="1" applyFill="1" applyBorder="1" applyAlignment="1"/>
    <xf numFmtId="0" fontId="0" fillId="0" borderId="20" xfId="0" applyBorder="1" applyAlignment="1"/>
    <xf numFmtId="0" fontId="0" fillId="0" borderId="11" xfId="0" applyBorder="1" applyAlignment="1"/>
    <xf numFmtId="0" fontId="4" fillId="10" borderId="7" xfId="0" applyFont="1" applyFill="1" applyBorder="1" applyAlignment="1"/>
    <xf numFmtId="0" fontId="0" fillId="10" borderId="20" xfId="0" applyFill="1" applyBorder="1" applyAlignment="1"/>
    <xf numFmtId="0" fontId="0" fillId="10" borderId="11" xfId="0" applyFill="1" applyBorder="1" applyAlignment="1"/>
    <xf numFmtId="0" fontId="13" fillId="6" borderId="18" xfId="0" applyFont="1" applyFill="1" applyBorder="1" applyAlignment="1"/>
    <xf numFmtId="0" fontId="13" fillId="6" borderId="0" xfId="0" applyFont="1" applyFill="1" applyBorder="1" applyAlignment="1"/>
    <xf numFmtId="0" fontId="13" fillId="6" borderId="19" xfId="0" applyFont="1" applyFill="1" applyBorder="1" applyAlignment="1"/>
    <xf numFmtId="0" fontId="11" fillId="0" borderId="18" xfId="0" applyFont="1" applyBorder="1" applyAlignment="1"/>
    <xf numFmtId="0" fontId="11" fillId="0" borderId="0" xfId="0" applyFont="1" applyBorder="1" applyAlignment="1"/>
    <xf numFmtId="0" fontId="11" fillId="0" borderId="19" xfId="0" applyFont="1" applyBorder="1" applyAlignment="1"/>
    <xf numFmtId="0" fontId="0" fillId="3" borderId="18" xfId="0" applyFill="1" applyBorder="1" applyAlignment="1">
      <alignment vertical="top" wrapText="1"/>
    </xf>
    <xf numFmtId="0" fontId="0" fillId="3" borderId="0" xfId="0" applyFill="1" applyBorder="1" applyAlignment="1">
      <alignment vertical="top" wrapText="1"/>
    </xf>
    <xf numFmtId="0" fontId="0" fillId="3" borderId="19" xfId="0" applyFill="1" applyBorder="1" applyAlignment="1">
      <alignment vertical="top" wrapText="1"/>
    </xf>
    <xf numFmtId="0" fontId="0" fillId="3" borderId="12" xfId="0" applyFill="1" applyBorder="1" applyAlignment="1">
      <alignment vertical="top" wrapText="1"/>
    </xf>
    <xf numFmtId="0" fontId="0" fillId="3" borderId="13" xfId="0" applyFill="1" applyBorder="1" applyAlignment="1">
      <alignment vertical="top" wrapText="1"/>
    </xf>
    <xf numFmtId="0" fontId="0" fillId="3" borderId="14" xfId="0" applyFill="1" applyBorder="1" applyAlignment="1">
      <alignment vertical="top" wrapText="1"/>
    </xf>
    <xf numFmtId="0" fontId="5" fillId="6" borderId="21" xfId="0" applyFont="1" applyFill="1" applyBorder="1" applyAlignment="1"/>
    <xf numFmtId="0" fontId="5" fillId="6" borderId="22" xfId="0" applyFont="1" applyFill="1" applyBorder="1" applyAlignment="1"/>
    <xf numFmtId="0" fontId="5" fillId="6" borderId="8" xfId="0" applyFont="1" applyFill="1" applyBorder="1" applyAlignment="1"/>
    <xf numFmtId="0" fontId="28" fillId="5" borderId="2" xfId="0" applyFont="1" applyFill="1" applyBorder="1" applyAlignment="1">
      <alignment horizontal="left"/>
    </xf>
  </cellXfs>
  <cellStyles count="2">
    <cellStyle name="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80047"/>
      <rgbColor rgb="00FFFFFF"/>
      <rgbColor rgb="00CCCCCC"/>
      <rgbColor rgb="00000000"/>
      <rgbColor rgb="002323DC"/>
      <rgbColor rgb="0000FFFF"/>
      <rgbColor rgb="00FF6633"/>
      <rgbColor rgb="00FFFFC0"/>
      <rgbColor rgb="00FFCC99"/>
      <rgbColor rgb="00FF0000"/>
      <rgbColor rgb="00800080"/>
      <rgbColor rgb="000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de-DE"/>
              <a:t>Verteilung des Stromverbrauchs</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F84C-4490-96DD-240D8FE317F5}"/>
              </c:ext>
            </c:extLst>
          </c:dPt>
          <c:dPt>
            <c:idx val="1"/>
            <c:bubble3D val="0"/>
            <c:extLst>
              <c:ext xmlns:c16="http://schemas.microsoft.com/office/drawing/2014/chart" uri="{C3380CC4-5D6E-409C-BE32-E72D297353CC}">
                <c16:uniqueId val="{00000001-F84C-4490-96DD-240D8FE317F5}"/>
              </c:ext>
            </c:extLst>
          </c:dPt>
          <c:dPt>
            <c:idx val="2"/>
            <c:bubble3D val="0"/>
            <c:extLst>
              <c:ext xmlns:c16="http://schemas.microsoft.com/office/drawing/2014/chart" uri="{C3380CC4-5D6E-409C-BE32-E72D297353CC}">
                <c16:uniqueId val="{00000002-F84C-4490-96DD-240D8FE317F5}"/>
              </c:ext>
            </c:extLst>
          </c:dPt>
          <c:dPt>
            <c:idx val="3"/>
            <c:bubble3D val="0"/>
            <c:extLst>
              <c:ext xmlns:c16="http://schemas.microsoft.com/office/drawing/2014/chart" uri="{C3380CC4-5D6E-409C-BE32-E72D297353CC}">
                <c16:uniqueId val="{00000003-F84C-4490-96DD-240D8FE317F5}"/>
              </c:ext>
            </c:extLst>
          </c:dPt>
          <c:dPt>
            <c:idx val="4"/>
            <c:bubble3D val="0"/>
            <c:extLst>
              <c:ext xmlns:c16="http://schemas.microsoft.com/office/drawing/2014/chart" uri="{C3380CC4-5D6E-409C-BE32-E72D297353CC}">
                <c16:uniqueId val="{00000004-F84C-4490-96DD-240D8FE317F5}"/>
              </c:ext>
            </c:extLst>
          </c:dPt>
          <c:dPt>
            <c:idx val="5"/>
            <c:bubble3D val="0"/>
            <c:extLst>
              <c:ext xmlns:c16="http://schemas.microsoft.com/office/drawing/2014/chart" uri="{C3380CC4-5D6E-409C-BE32-E72D297353CC}">
                <c16:uniqueId val="{00000005-F84C-4490-96DD-240D8FE317F5}"/>
              </c:ext>
            </c:extLst>
          </c:dPt>
          <c:dPt>
            <c:idx val="6"/>
            <c:bubble3D val="0"/>
            <c:extLst>
              <c:ext xmlns:c16="http://schemas.microsoft.com/office/drawing/2014/chart" uri="{C3380CC4-5D6E-409C-BE32-E72D297353CC}">
                <c16:uniqueId val="{00000006-F84C-4490-96DD-240D8FE317F5}"/>
              </c:ext>
            </c:extLst>
          </c:dPt>
          <c:dPt>
            <c:idx val="7"/>
            <c:bubble3D val="0"/>
            <c:extLst>
              <c:ext xmlns:c16="http://schemas.microsoft.com/office/drawing/2014/chart" uri="{C3380CC4-5D6E-409C-BE32-E72D297353CC}">
                <c16:uniqueId val="{00000007-F84C-4490-96DD-240D8FE317F5}"/>
              </c:ext>
            </c:extLst>
          </c:dPt>
          <c:dPt>
            <c:idx val="8"/>
            <c:bubble3D val="0"/>
            <c:extLst>
              <c:ext xmlns:c16="http://schemas.microsoft.com/office/drawing/2014/chart" uri="{C3380CC4-5D6E-409C-BE32-E72D297353CC}">
                <c16:uniqueId val="{00000008-F84C-4490-96DD-240D8FE317F5}"/>
              </c:ext>
            </c:extLst>
          </c:dPt>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showLegendKey val="0"/>
            <c:showVal val="0"/>
            <c:showCatName val="1"/>
            <c:showSerName val="0"/>
            <c:showPercent val="1"/>
            <c:showBubbleSize val="0"/>
            <c:showLeaderLines val="1"/>
            <c:extLst>
              <c:ext xmlns:c15="http://schemas.microsoft.com/office/drawing/2012/chart" uri="{CE6537A1-D6FC-4f65-9D91-7224C49458BB}"/>
            </c:extLst>
          </c:dLbls>
          <c:cat>
            <c:strRef>
              <c:f>'Durchschnittlicher Stromverbr.'!$A$3:$A$11</c:f>
              <c:strCache>
                <c:ptCount val="9"/>
                <c:pt idx="0">
                  <c:v>Bürotechnik</c:v>
                </c:pt>
                <c:pt idx="1">
                  <c:v>TV / Audio</c:v>
                </c:pt>
                <c:pt idx="2">
                  <c:v>Beleuchtung</c:v>
                </c:pt>
                <c:pt idx="3">
                  <c:v>Haustechnik</c:v>
                </c:pt>
                <c:pt idx="4">
                  <c:v>Sonstiges</c:v>
                </c:pt>
                <c:pt idx="5">
                  <c:v>Warmwasser</c:v>
                </c:pt>
                <c:pt idx="6">
                  <c:v>Waschen / Spülen / Trocknen</c:v>
                </c:pt>
                <c:pt idx="7">
                  <c:v>Kühlen / Gefrieren</c:v>
                </c:pt>
                <c:pt idx="8">
                  <c:v>Kochen / Backen</c:v>
                </c:pt>
              </c:strCache>
            </c:strRef>
          </c:cat>
          <c:val>
            <c:numRef>
              <c:f>'Durchschnittlicher Stromverbr.'!$B$3:$B$11</c:f>
              <c:numCache>
                <c:formatCode>0%</c:formatCode>
                <c:ptCount val="9"/>
                <c:pt idx="0">
                  <c:v>0.13</c:v>
                </c:pt>
                <c:pt idx="1">
                  <c:v>0.12</c:v>
                </c:pt>
                <c:pt idx="2">
                  <c:v>0.1</c:v>
                </c:pt>
                <c:pt idx="3">
                  <c:v>0.06</c:v>
                </c:pt>
                <c:pt idx="4">
                  <c:v>7.0000000000000007E-2</c:v>
                </c:pt>
                <c:pt idx="5">
                  <c:v>0.12</c:v>
                </c:pt>
                <c:pt idx="6">
                  <c:v>0.17</c:v>
                </c:pt>
                <c:pt idx="7">
                  <c:v>0.14000000000000001</c:v>
                </c:pt>
                <c:pt idx="8">
                  <c:v>0.09</c:v>
                </c:pt>
              </c:numCache>
            </c:numRef>
          </c:val>
          <c:extLst>
            <c:ext xmlns:c16="http://schemas.microsoft.com/office/drawing/2014/chart" uri="{C3380CC4-5D6E-409C-BE32-E72D297353CC}">
              <c16:uniqueId val="{00000009-F84C-4490-96DD-240D8FE317F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de-DE"/>
              <a:t>Verteilung des Stromverbrauchs</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A7D5-40F4-B0D8-6BE9E99C9C47}"/>
              </c:ext>
            </c:extLst>
          </c:dPt>
          <c:dPt>
            <c:idx val="1"/>
            <c:bubble3D val="0"/>
            <c:extLst>
              <c:ext xmlns:c16="http://schemas.microsoft.com/office/drawing/2014/chart" uri="{C3380CC4-5D6E-409C-BE32-E72D297353CC}">
                <c16:uniqueId val="{00000001-A7D5-40F4-B0D8-6BE9E99C9C47}"/>
              </c:ext>
            </c:extLst>
          </c:dPt>
          <c:dPt>
            <c:idx val="2"/>
            <c:bubble3D val="0"/>
            <c:extLst>
              <c:ext xmlns:c16="http://schemas.microsoft.com/office/drawing/2014/chart" uri="{C3380CC4-5D6E-409C-BE32-E72D297353CC}">
                <c16:uniqueId val="{00000002-A7D5-40F4-B0D8-6BE9E99C9C47}"/>
              </c:ext>
            </c:extLst>
          </c:dPt>
          <c:dPt>
            <c:idx val="3"/>
            <c:bubble3D val="0"/>
            <c:extLst>
              <c:ext xmlns:c16="http://schemas.microsoft.com/office/drawing/2014/chart" uri="{C3380CC4-5D6E-409C-BE32-E72D297353CC}">
                <c16:uniqueId val="{00000003-A7D5-40F4-B0D8-6BE9E99C9C47}"/>
              </c:ext>
            </c:extLst>
          </c:dPt>
          <c:dPt>
            <c:idx val="4"/>
            <c:bubble3D val="0"/>
            <c:extLst>
              <c:ext xmlns:c16="http://schemas.microsoft.com/office/drawing/2014/chart" uri="{C3380CC4-5D6E-409C-BE32-E72D297353CC}">
                <c16:uniqueId val="{00000004-A7D5-40F4-B0D8-6BE9E99C9C47}"/>
              </c:ext>
            </c:extLst>
          </c:dPt>
          <c:dPt>
            <c:idx val="5"/>
            <c:bubble3D val="0"/>
            <c:extLst>
              <c:ext xmlns:c16="http://schemas.microsoft.com/office/drawing/2014/chart" uri="{C3380CC4-5D6E-409C-BE32-E72D297353CC}">
                <c16:uniqueId val="{00000005-A7D5-40F4-B0D8-6BE9E99C9C47}"/>
              </c:ext>
            </c:extLst>
          </c:dPt>
          <c:dPt>
            <c:idx val="6"/>
            <c:bubble3D val="0"/>
            <c:extLst>
              <c:ext xmlns:c16="http://schemas.microsoft.com/office/drawing/2014/chart" uri="{C3380CC4-5D6E-409C-BE32-E72D297353CC}">
                <c16:uniqueId val="{00000006-A7D5-40F4-B0D8-6BE9E99C9C47}"/>
              </c:ext>
            </c:extLst>
          </c:dPt>
          <c:dPt>
            <c:idx val="7"/>
            <c:bubble3D val="0"/>
            <c:extLst>
              <c:ext xmlns:c16="http://schemas.microsoft.com/office/drawing/2014/chart" uri="{C3380CC4-5D6E-409C-BE32-E72D297353CC}">
                <c16:uniqueId val="{00000007-A7D5-40F4-B0D8-6BE9E99C9C47}"/>
              </c:ext>
            </c:extLst>
          </c:dPt>
          <c:dPt>
            <c:idx val="8"/>
            <c:bubble3D val="0"/>
            <c:extLst>
              <c:ext xmlns:c16="http://schemas.microsoft.com/office/drawing/2014/chart" uri="{C3380CC4-5D6E-409C-BE32-E72D297353CC}">
                <c16:uniqueId val="{00000008-A7D5-40F4-B0D8-6BE9E99C9C47}"/>
              </c:ext>
            </c:extLst>
          </c:dPt>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de-DE"/>
              </a:p>
            </c:txPr>
            <c:showLegendKey val="0"/>
            <c:showVal val="0"/>
            <c:showCatName val="1"/>
            <c:showSerName val="0"/>
            <c:showPercent val="1"/>
            <c:showBubbleSize val="0"/>
            <c:showLeaderLines val="1"/>
            <c:extLst>
              <c:ext xmlns:c15="http://schemas.microsoft.com/office/drawing/2012/chart" uri="{CE6537A1-D6FC-4f65-9D91-7224C49458BB}"/>
            </c:extLst>
          </c:dLbls>
          <c:cat>
            <c:strRef>
              <c:f>stromanalyse!$A$92:$A$100</c:f>
              <c:strCache>
                <c:ptCount val="9"/>
                <c:pt idx="0">
                  <c:v>Bürotechnik</c:v>
                </c:pt>
                <c:pt idx="1">
                  <c:v>TV / Audio</c:v>
                </c:pt>
                <c:pt idx="2">
                  <c:v>Beleuchtung</c:v>
                </c:pt>
                <c:pt idx="3">
                  <c:v>Haustechnik</c:v>
                </c:pt>
                <c:pt idx="4">
                  <c:v>Sonstiges</c:v>
                </c:pt>
                <c:pt idx="5">
                  <c:v>Warmwasser</c:v>
                </c:pt>
                <c:pt idx="6">
                  <c:v>Waschen / Spülen / Trocknen</c:v>
                </c:pt>
                <c:pt idx="7">
                  <c:v>Kühlen / Gefrieren</c:v>
                </c:pt>
                <c:pt idx="8">
                  <c:v>Kochen / Backen</c:v>
                </c:pt>
              </c:strCache>
            </c:strRef>
          </c:cat>
          <c:val>
            <c:numRef>
              <c:f>stromanalyse!$B$92:$B$100</c:f>
              <c:numCache>
                <c:formatCode>0.0</c:formatCode>
                <c:ptCount val="9"/>
                <c:pt idx="0">
                  <c:v>67.444000000000003</c:v>
                </c:pt>
                <c:pt idx="1">
                  <c:v>39.416000000000004</c:v>
                </c:pt>
                <c:pt idx="2">
                  <c:v>32.5</c:v>
                </c:pt>
                <c:pt idx="3">
                  <c:v>144.30000000000001</c:v>
                </c:pt>
                <c:pt idx="4">
                  <c:v>53.404000000000003</c:v>
                </c:pt>
                <c:pt idx="5">
                  <c:v>0</c:v>
                </c:pt>
                <c:pt idx="6">
                  <c:v>14.399999999999999</c:v>
                </c:pt>
                <c:pt idx="7">
                  <c:v>146</c:v>
                </c:pt>
                <c:pt idx="8">
                  <c:v>0</c:v>
                </c:pt>
              </c:numCache>
            </c:numRef>
          </c:val>
          <c:extLst>
            <c:ext xmlns:c16="http://schemas.microsoft.com/office/drawing/2014/chart" uri="{C3380CC4-5D6E-409C-BE32-E72D297353CC}">
              <c16:uniqueId val="{00000009-A7D5-40F4-B0D8-6BE9E99C9C4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9525</xdr:colOff>
      <xdr:row>2</xdr:row>
      <xdr:rowOff>9525</xdr:rowOff>
    </xdr:from>
    <xdr:to>
      <xdr:col>8</xdr:col>
      <xdr:colOff>0</xdr:colOff>
      <xdr:row>12</xdr:row>
      <xdr:rowOff>0</xdr:rowOff>
    </xdr:to>
    <xdr:graphicFrame macro="">
      <xdr:nvGraphicFramePr>
        <xdr:cNvPr id="106510" name="Diagramm 3">
          <a:extLst>
            <a:ext uri="{FF2B5EF4-FFF2-40B4-BE49-F238E27FC236}">
              <a16:creationId xmlns:a16="http://schemas.microsoft.com/office/drawing/2014/main" id="{00000000-0008-0000-0300-00000EA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91</xdr:row>
      <xdr:rowOff>0</xdr:rowOff>
    </xdr:from>
    <xdr:to>
      <xdr:col>7</xdr:col>
      <xdr:colOff>762000</xdr:colOff>
      <xdr:row>100</xdr:row>
      <xdr:rowOff>285750</xdr:rowOff>
    </xdr:to>
    <xdr:graphicFrame macro="">
      <xdr:nvGraphicFramePr>
        <xdr:cNvPr id="115729" name="Diagramm 3">
          <a:extLst>
            <a:ext uri="{FF2B5EF4-FFF2-40B4-BE49-F238E27FC236}">
              <a16:creationId xmlns:a16="http://schemas.microsoft.com/office/drawing/2014/main" id="{00000000-0008-0000-0400-000011C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1"/>
  <sheetViews>
    <sheetView showGridLines="0" tabSelected="1" workbookViewId="0">
      <selection activeCell="A19" sqref="A19"/>
    </sheetView>
  </sheetViews>
  <sheetFormatPr baseColWidth="10" defaultColWidth="10.7109375" defaultRowHeight="12.75" x14ac:dyDescent="0.2"/>
  <cols>
    <col min="1" max="1" width="18.42578125" customWidth="1"/>
  </cols>
  <sheetData>
    <row r="1" spans="1:21" ht="14.25" thickTop="1" thickBot="1" x14ac:dyDescent="0.25">
      <c r="A1" s="61" t="s">
        <v>88</v>
      </c>
      <c r="B1" s="62"/>
      <c r="C1" s="62"/>
      <c r="D1" s="62"/>
      <c r="E1" s="62"/>
      <c r="F1" s="63" t="s">
        <v>112</v>
      </c>
      <c r="G1" s="62"/>
      <c r="H1" s="62"/>
      <c r="I1" s="62"/>
      <c r="J1" s="62"/>
      <c r="K1" s="62"/>
      <c r="L1" s="62"/>
      <c r="M1" s="62"/>
      <c r="N1" s="62"/>
      <c r="O1" s="62"/>
      <c r="P1" s="62"/>
      <c r="Q1" s="62"/>
      <c r="R1" s="62"/>
      <c r="S1" s="62"/>
      <c r="T1" s="62"/>
      <c r="U1" s="75">
        <v>44522</v>
      </c>
    </row>
    <row r="2" spans="1:21" ht="13.5" thickTop="1" x14ac:dyDescent="0.2">
      <c r="A2" s="64" t="s">
        <v>89</v>
      </c>
      <c r="B2" s="65">
        <v>38534</v>
      </c>
      <c r="C2" s="65">
        <v>39386</v>
      </c>
      <c r="D2" s="65">
        <v>39764</v>
      </c>
      <c r="E2" s="65">
        <v>40126</v>
      </c>
      <c r="F2" s="66">
        <v>41587</v>
      </c>
      <c r="G2" s="65">
        <v>42309</v>
      </c>
      <c r="H2" s="65">
        <v>42676</v>
      </c>
      <c r="I2" s="65">
        <v>43045</v>
      </c>
      <c r="J2" s="65">
        <v>43413</v>
      </c>
      <c r="K2" s="65">
        <v>43774</v>
      </c>
      <c r="L2" s="65">
        <v>44137</v>
      </c>
      <c r="M2" s="65">
        <v>44502</v>
      </c>
      <c r="N2" s="65"/>
      <c r="O2" s="65"/>
      <c r="P2" s="65"/>
      <c r="Q2" s="65"/>
      <c r="R2" s="65"/>
      <c r="S2" s="65"/>
      <c r="T2" s="65"/>
      <c r="U2" s="65"/>
    </row>
    <row r="3" spans="1:21" x14ac:dyDescent="0.2">
      <c r="A3" s="67" t="s">
        <v>90</v>
      </c>
      <c r="B3" s="68">
        <v>1</v>
      </c>
      <c r="C3" s="68">
        <v>572</v>
      </c>
      <c r="D3" s="68">
        <v>1241</v>
      </c>
      <c r="E3" s="68">
        <v>1862</v>
      </c>
      <c r="F3" s="68">
        <v>4119</v>
      </c>
      <c r="G3" s="68">
        <v>4850</v>
      </c>
      <c r="H3" s="68">
        <v>5258</v>
      </c>
      <c r="I3" s="68">
        <v>5688</v>
      </c>
      <c r="J3" s="68">
        <v>6116</v>
      </c>
      <c r="K3" s="68">
        <v>6574</v>
      </c>
      <c r="L3" s="68">
        <v>7037</v>
      </c>
      <c r="M3" s="68">
        <v>7534</v>
      </c>
      <c r="N3" s="68"/>
      <c r="O3" s="68"/>
      <c r="P3" s="68"/>
      <c r="Q3" s="68"/>
      <c r="R3" s="68"/>
      <c r="S3" s="68"/>
      <c r="T3" s="68"/>
      <c r="U3" s="68"/>
    </row>
    <row r="4" spans="1:21" x14ac:dyDescent="0.2">
      <c r="A4" s="80" t="s">
        <v>91</v>
      </c>
      <c r="B4" s="81"/>
      <c r="C4" s="69">
        <f>IF(C3&gt;0,C3-B3,"")</f>
        <v>571</v>
      </c>
      <c r="D4" s="69">
        <f>IF(D3&gt;0,D3-C3,"")</f>
        <v>669</v>
      </c>
      <c r="E4" s="69">
        <f>IF(E3&gt;0,E3-D3,"")</f>
        <v>621</v>
      </c>
      <c r="F4" s="69">
        <f>IF(F3&gt;0,F3-E3,"")</f>
        <v>2257</v>
      </c>
      <c r="G4" s="69">
        <f t="shared" ref="G4:L4" si="0">IF(G3&gt;0,G3-F3,"")</f>
        <v>731</v>
      </c>
      <c r="H4" s="69">
        <f t="shared" si="0"/>
        <v>408</v>
      </c>
      <c r="I4" s="69">
        <f t="shared" si="0"/>
        <v>430</v>
      </c>
      <c r="J4" s="69">
        <f t="shared" si="0"/>
        <v>428</v>
      </c>
      <c r="K4" s="69">
        <f t="shared" si="0"/>
        <v>458</v>
      </c>
      <c r="L4" s="69">
        <f t="shared" si="0"/>
        <v>463</v>
      </c>
      <c r="M4" s="69">
        <f t="shared" ref="M4" si="1">IF(M3&gt;0,M3-L3,"")</f>
        <v>497</v>
      </c>
      <c r="N4" s="69" t="str">
        <f t="shared" ref="N4" si="2">IF(N3&gt;0,N3-M3,"")</f>
        <v/>
      </c>
      <c r="O4" s="69" t="str">
        <f t="shared" ref="O4" si="3">IF(O3&gt;0,O3-N3,"")</f>
        <v/>
      </c>
      <c r="P4" s="69" t="str">
        <f t="shared" ref="P4" si="4">IF(P3&gt;0,P3-O3,"")</f>
        <v/>
      </c>
      <c r="Q4" s="69" t="str">
        <f t="shared" ref="Q4" si="5">IF(Q3&gt;0,Q3-P3,"")</f>
        <v/>
      </c>
      <c r="R4" s="69" t="str">
        <f t="shared" ref="R4" si="6">IF(R3&gt;0,R3-Q3,"")</f>
        <v/>
      </c>
      <c r="S4" s="69" t="str">
        <f t="shared" ref="S4" si="7">IF(S3&gt;0,S3-R3,"")</f>
        <v/>
      </c>
      <c r="T4" s="69" t="str">
        <f t="shared" ref="T4" si="8">IF(T3&gt;0,T3-S3,"")</f>
        <v/>
      </c>
      <c r="U4" s="69" t="str">
        <f t="shared" ref="U4" si="9">IF(U3&gt;0,U3-T3,"")</f>
        <v/>
      </c>
    </row>
    <row r="5" spans="1:21" x14ac:dyDescent="0.2">
      <c r="A5" s="80" t="s">
        <v>113</v>
      </c>
      <c r="B5" s="81"/>
      <c r="C5" s="69">
        <f>IF(C2&gt;0,C2-B2,"")</f>
        <v>852</v>
      </c>
      <c r="D5" s="69">
        <f>IF(D2&gt;0,D2-C2,"")</f>
        <v>378</v>
      </c>
      <c r="E5" s="69">
        <f>IF(E2&gt;0,E2-D2,"")</f>
        <v>362</v>
      </c>
      <c r="F5" s="69">
        <f>IF(F2&gt;0,F2-E2,"")</f>
        <v>1461</v>
      </c>
      <c r="G5" s="69">
        <f t="shared" ref="G5:L5" si="10">IF(G2&gt;0,G2-F2,"")</f>
        <v>722</v>
      </c>
      <c r="H5" s="69">
        <f t="shared" si="10"/>
        <v>367</v>
      </c>
      <c r="I5" s="69">
        <f t="shared" si="10"/>
        <v>369</v>
      </c>
      <c r="J5" s="69">
        <f t="shared" si="10"/>
        <v>368</v>
      </c>
      <c r="K5" s="69">
        <f t="shared" si="10"/>
        <v>361</v>
      </c>
      <c r="L5" s="69">
        <f t="shared" si="10"/>
        <v>363</v>
      </c>
      <c r="M5" s="69">
        <f t="shared" ref="M5" si="11">IF(M2&gt;0,M2-L2,"")</f>
        <v>365</v>
      </c>
      <c r="N5" s="69" t="str">
        <f t="shared" ref="N5" si="12">IF(N2&gt;0,N2-M2,"")</f>
        <v/>
      </c>
      <c r="O5" s="69" t="str">
        <f t="shared" ref="O5" si="13">IF(O2&gt;0,O2-N2,"")</f>
        <v/>
      </c>
      <c r="P5" s="69" t="str">
        <f t="shared" ref="P5" si="14">IF(P2&gt;0,P2-O2,"")</f>
        <v/>
      </c>
      <c r="Q5" s="69" t="str">
        <f t="shared" ref="Q5" si="15">IF(Q2&gt;0,Q2-P2,"")</f>
        <v/>
      </c>
      <c r="R5" s="69" t="str">
        <f t="shared" ref="R5" si="16">IF(R2&gt;0,R2-Q2,"")</f>
        <v/>
      </c>
      <c r="S5" s="69" t="str">
        <f t="shared" ref="S5" si="17">IF(S2&gt;0,S2-R2,"")</f>
        <v/>
      </c>
      <c r="T5" s="69" t="str">
        <f t="shared" ref="T5" si="18">IF(T2&gt;0,T2-S2,"")</f>
        <v/>
      </c>
      <c r="U5" s="69" t="str">
        <f t="shared" ref="U5" si="19">IF(U2&gt;0,U2-T2,"")</f>
        <v/>
      </c>
    </row>
    <row r="6" spans="1:21" x14ac:dyDescent="0.2">
      <c r="A6" s="82" t="s">
        <v>114</v>
      </c>
      <c r="B6" s="81"/>
      <c r="C6" s="69">
        <f>IF(C3&gt;0,C4/C5*365,"")</f>
        <v>244.61854460093895</v>
      </c>
      <c r="D6" s="69">
        <f>IF(D3&gt;0,D4/D5*365,"")</f>
        <v>645.99206349206349</v>
      </c>
      <c r="E6" s="69">
        <f>IF(E3&gt;0,E4/E5*365,"")</f>
        <v>626.14640883977904</v>
      </c>
      <c r="F6" s="69">
        <f>IF(F3&gt;0,F4/F5*365,"")</f>
        <v>563.86379192334016</v>
      </c>
      <c r="G6" s="69">
        <f t="shared" ref="G6:L6" si="20">IF(G3&gt;0,G4/G5*365,"")</f>
        <v>369.54986149584488</v>
      </c>
      <c r="H6" s="69">
        <f t="shared" si="20"/>
        <v>405.77656675749319</v>
      </c>
      <c r="I6" s="69">
        <f t="shared" si="20"/>
        <v>425.33875338753381</v>
      </c>
      <c r="J6" s="69">
        <f t="shared" si="20"/>
        <v>424.51086956521743</v>
      </c>
      <c r="K6" s="69">
        <f t="shared" si="20"/>
        <v>463.07479224376738</v>
      </c>
      <c r="L6" s="69">
        <f t="shared" si="20"/>
        <v>465.55096418732779</v>
      </c>
      <c r="M6" s="69">
        <f t="shared" ref="M6:U6" si="21">IF(M3&gt;0,M4/M5*365,"")</f>
        <v>497</v>
      </c>
      <c r="N6" s="69" t="str">
        <f t="shared" si="21"/>
        <v/>
      </c>
      <c r="O6" s="69" t="str">
        <f t="shared" si="21"/>
        <v/>
      </c>
      <c r="P6" s="69" t="str">
        <f t="shared" si="21"/>
        <v/>
      </c>
      <c r="Q6" s="69" t="str">
        <f t="shared" si="21"/>
        <v/>
      </c>
      <c r="R6" s="69" t="str">
        <f t="shared" si="21"/>
        <v/>
      </c>
      <c r="S6" s="69" t="str">
        <f t="shared" si="21"/>
        <v/>
      </c>
      <c r="T6" s="69" t="str">
        <f t="shared" si="21"/>
        <v/>
      </c>
      <c r="U6" s="69" t="str">
        <f t="shared" si="21"/>
        <v/>
      </c>
    </row>
    <row r="7" spans="1:21" x14ac:dyDescent="0.2">
      <c r="A7" s="82" t="s">
        <v>115</v>
      </c>
      <c r="B7" s="81"/>
      <c r="C7" s="70">
        <f>IF(C3&gt;0,C6*$C$8,"")</f>
        <v>73.385563380281681</v>
      </c>
      <c r="D7" s="70">
        <f>IF(D3&gt;0,D6*$C$8,"")</f>
        <v>193.79761904761904</v>
      </c>
      <c r="E7" s="70">
        <f>IF(E3&gt;0,E6*$C$8,"")</f>
        <v>187.8439226519337</v>
      </c>
      <c r="F7" s="70">
        <f>IF(F3&gt;0,F6*$C$8,"")</f>
        <v>169.15913757700204</v>
      </c>
      <c r="G7" s="70">
        <f t="shared" ref="G7:L7" si="22">IF(G3&gt;0,G6*$C$8,"")</f>
        <v>110.86495844875346</v>
      </c>
      <c r="H7" s="70">
        <f t="shared" si="22"/>
        <v>121.73297002724794</v>
      </c>
      <c r="I7" s="70">
        <f t="shared" si="22"/>
        <v>127.60162601626014</v>
      </c>
      <c r="J7" s="70">
        <f t="shared" si="22"/>
        <v>127.35326086956522</v>
      </c>
      <c r="K7" s="70">
        <f t="shared" si="22"/>
        <v>138.92243767313022</v>
      </c>
      <c r="L7" s="70">
        <f t="shared" si="22"/>
        <v>139.66528925619832</v>
      </c>
      <c r="M7" s="70">
        <f t="shared" ref="M7:U7" si="23">IF(M3&gt;0,M6*$C$8,"")</f>
        <v>149.1</v>
      </c>
      <c r="N7" s="70" t="str">
        <f t="shared" si="23"/>
        <v/>
      </c>
      <c r="O7" s="70" t="str">
        <f t="shared" si="23"/>
        <v/>
      </c>
      <c r="P7" s="70" t="str">
        <f t="shared" si="23"/>
        <v/>
      </c>
      <c r="Q7" s="70" t="str">
        <f t="shared" si="23"/>
        <v/>
      </c>
      <c r="R7" s="70" t="str">
        <f t="shared" si="23"/>
        <v/>
      </c>
      <c r="S7" s="70" t="str">
        <f t="shared" si="23"/>
        <v/>
      </c>
      <c r="T7" s="70" t="str">
        <f t="shared" si="23"/>
        <v/>
      </c>
      <c r="U7" s="70" t="str">
        <f t="shared" si="23"/>
        <v/>
      </c>
    </row>
    <row r="8" spans="1:21" x14ac:dyDescent="0.2">
      <c r="A8" s="83" t="s">
        <v>92</v>
      </c>
      <c r="B8" s="84"/>
      <c r="C8" s="74">
        <v>0.3</v>
      </c>
    </row>
    <row r="9" spans="1:21" x14ac:dyDescent="0.2">
      <c r="A9" s="78" t="s">
        <v>127</v>
      </c>
      <c r="B9" s="79"/>
    </row>
    <row r="10" spans="1:21" x14ac:dyDescent="0.2">
      <c r="A10" s="76" t="s">
        <v>116</v>
      </c>
      <c r="B10" s="77"/>
    </row>
    <row r="12" spans="1:21" ht="13.5" thickBot="1" x14ac:dyDescent="0.25"/>
    <row r="13" spans="1:21" ht="14.25" thickTop="1" thickBot="1" x14ac:dyDescent="0.25">
      <c r="A13" s="61" t="s">
        <v>136</v>
      </c>
      <c r="B13" s="62"/>
      <c r="C13" s="62"/>
      <c r="D13" s="62"/>
      <c r="E13" s="62"/>
      <c r="F13" s="63" t="s">
        <v>132</v>
      </c>
      <c r="G13" s="62"/>
      <c r="H13" s="62"/>
      <c r="I13" s="62"/>
      <c r="J13" s="62" t="s">
        <v>134</v>
      </c>
      <c r="K13" s="62"/>
      <c r="L13" s="62"/>
      <c r="M13" s="173">
        <v>2.88</v>
      </c>
      <c r="N13" s="62" t="s">
        <v>135</v>
      </c>
      <c r="O13" s="62"/>
      <c r="P13" s="62"/>
      <c r="Q13" s="62"/>
      <c r="R13" s="62"/>
      <c r="S13" s="62"/>
      <c r="T13" s="62"/>
      <c r="U13" s="62"/>
    </row>
    <row r="14" spans="1:21" ht="13.5" thickTop="1" x14ac:dyDescent="0.2">
      <c r="A14" s="64" t="s">
        <v>89</v>
      </c>
      <c r="B14" s="65">
        <v>40887</v>
      </c>
      <c r="C14" s="65">
        <v>44539</v>
      </c>
      <c r="D14" s="65"/>
      <c r="E14" s="65"/>
      <c r="F14" s="66"/>
      <c r="G14" s="65"/>
      <c r="H14" s="65"/>
      <c r="I14" s="65"/>
      <c r="J14" s="65"/>
      <c r="K14" s="65"/>
      <c r="L14" s="65"/>
      <c r="M14" s="66"/>
      <c r="N14" s="65"/>
      <c r="O14" s="65"/>
      <c r="P14" s="65"/>
      <c r="Q14" s="65"/>
      <c r="R14" s="65"/>
      <c r="S14" s="65"/>
      <c r="T14" s="65"/>
      <c r="U14" s="65"/>
    </row>
    <row r="15" spans="1:21" x14ac:dyDescent="0.2">
      <c r="A15" s="67" t="s">
        <v>90</v>
      </c>
      <c r="B15" s="68">
        <v>1</v>
      </c>
      <c r="C15" s="68">
        <v>31346</v>
      </c>
      <c r="D15" s="68"/>
      <c r="E15" s="68"/>
      <c r="F15" s="68"/>
      <c r="G15" s="68"/>
      <c r="H15" s="68"/>
      <c r="I15" s="68"/>
      <c r="J15" s="68"/>
      <c r="K15" s="68"/>
      <c r="L15" s="68"/>
      <c r="M15" s="68"/>
      <c r="N15" s="68"/>
      <c r="O15" s="68"/>
      <c r="P15" s="68"/>
      <c r="Q15" s="68"/>
      <c r="R15" s="68"/>
      <c r="S15" s="68"/>
      <c r="T15" s="68"/>
      <c r="U15" s="68"/>
    </row>
    <row r="16" spans="1:21" x14ac:dyDescent="0.2">
      <c r="A16" s="80" t="s">
        <v>91</v>
      </c>
      <c r="B16" s="81"/>
      <c r="C16" s="69">
        <f>IF(C15&gt;0,C15-B15,"")</f>
        <v>31345</v>
      </c>
      <c r="D16" s="69" t="str">
        <f>IF(D15&gt;0,D15-C15,"")</f>
        <v/>
      </c>
      <c r="E16" s="69" t="str">
        <f>IF(E15&gt;0,E15-D15,"")</f>
        <v/>
      </c>
      <c r="F16" s="69" t="str">
        <f>IF(F15&gt;0,F15-E15,"")</f>
        <v/>
      </c>
      <c r="G16" s="69" t="str">
        <f t="shared" ref="G16" si="24">IF(G15&gt;0,G15-F15,"")</f>
        <v/>
      </c>
      <c r="H16" s="69" t="str">
        <f t="shared" ref="H16" si="25">IF(H15&gt;0,H15-G15,"")</f>
        <v/>
      </c>
      <c r="I16" s="69" t="str">
        <f t="shared" ref="I16" si="26">IF(I15&gt;0,I15-H15,"")</f>
        <v/>
      </c>
      <c r="J16" s="69" t="str">
        <f t="shared" ref="J16" si="27">IF(J15&gt;0,J15-I15,"")</f>
        <v/>
      </c>
      <c r="K16" s="69" t="str">
        <f t="shared" ref="K16" si="28">IF(K15&gt;0,K15-J15,"")</f>
        <v/>
      </c>
      <c r="L16" s="69" t="str">
        <f t="shared" ref="L16" si="29">IF(L15&gt;0,L15-K15,"")</f>
        <v/>
      </c>
      <c r="M16" s="69" t="str">
        <f t="shared" ref="M16" si="30">IF(M15&gt;0,M15-L15,"")</f>
        <v/>
      </c>
      <c r="N16" s="69" t="str">
        <f t="shared" ref="N16" si="31">IF(N15&gt;0,N15-M15,"")</f>
        <v/>
      </c>
      <c r="O16" s="69" t="str">
        <f t="shared" ref="O16" si="32">IF(O15&gt;0,O15-N15,"")</f>
        <v/>
      </c>
      <c r="P16" s="69" t="str">
        <f t="shared" ref="P16" si="33">IF(P15&gt;0,P15-O15,"")</f>
        <v/>
      </c>
      <c r="Q16" s="69" t="str">
        <f t="shared" ref="Q16" si="34">IF(Q15&gt;0,Q15-P15,"")</f>
        <v/>
      </c>
      <c r="R16" s="69" t="str">
        <f t="shared" ref="R16" si="35">IF(R15&gt;0,R15-Q15,"")</f>
        <v/>
      </c>
      <c r="S16" s="69" t="str">
        <f t="shared" ref="S16" si="36">IF(S15&gt;0,S15-R15,"")</f>
        <v/>
      </c>
      <c r="T16" s="69" t="str">
        <f t="shared" ref="T16" si="37">IF(T15&gt;0,T15-S15,"")</f>
        <v/>
      </c>
      <c r="U16" s="69" t="str">
        <f t="shared" ref="U16" si="38">IF(U15&gt;0,U15-T15,"")</f>
        <v/>
      </c>
    </row>
    <row r="17" spans="1:21" x14ac:dyDescent="0.2">
      <c r="A17" s="80" t="s">
        <v>113</v>
      </c>
      <c r="B17" s="81"/>
      <c r="C17" s="69">
        <f>IF(C14&gt;0,C14-B14,"")</f>
        <v>3652</v>
      </c>
      <c r="D17" s="69" t="str">
        <f>IF(D14&gt;0,D14-C14,"")</f>
        <v/>
      </c>
      <c r="E17" s="69" t="str">
        <f>IF(E14&gt;0,E14-D14,"")</f>
        <v/>
      </c>
      <c r="F17" s="69" t="str">
        <f>IF(F14&gt;0,F14-E14,"")</f>
        <v/>
      </c>
      <c r="G17" s="69" t="str">
        <f t="shared" ref="G17" si="39">IF(G14&gt;0,G14-F14,"")</f>
        <v/>
      </c>
      <c r="H17" s="69" t="str">
        <f t="shared" ref="H17" si="40">IF(H14&gt;0,H14-G14,"")</f>
        <v/>
      </c>
      <c r="I17" s="69" t="str">
        <f t="shared" ref="I17" si="41">IF(I14&gt;0,I14-H14,"")</f>
        <v/>
      </c>
      <c r="J17" s="69" t="str">
        <f t="shared" ref="J17" si="42">IF(J14&gt;0,J14-I14,"")</f>
        <v/>
      </c>
      <c r="K17" s="69" t="str">
        <f t="shared" ref="K17" si="43">IF(K14&gt;0,K14-J14,"")</f>
        <v/>
      </c>
      <c r="L17" s="69" t="str">
        <f t="shared" ref="L17" si="44">IF(L14&gt;0,L14-K14,"")</f>
        <v/>
      </c>
      <c r="M17" s="69" t="str">
        <f t="shared" ref="M17" si="45">IF(M14&gt;0,M14-L14,"")</f>
        <v/>
      </c>
      <c r="N17" s="69" t="str">
        <f t="shared" ref="N17" si="46">IF(N14&gt;0,N14-M14,"")</f>
        <v/>
      </c>
      <c r="O17" s="69" t="str">
        <f t="shared" ref="O17" si="47">IF(O14&gt;0,O14-N14,"")</f>
        <v/>
      </c>
      <c r="P17" s="69" t="str">
        <f t="shared" ref="P17" si="48">IF(P14&gt;0,P14-O14,"")</f>
        <v/>
      </c>
      <c r="Q17" s="69" t="str">
        <f t="shared" ref="Q17" si="49">IF(Q14&gt;0,Q14-P14,"")</f>
        <v/>
      </c>
      <c r="R17" s="69" t="str">
        <f t="shared" ref="R17" si="50">IF(R14&gt;0,R14-Q14,"")</f>
        <v/>
      </c>
      <c r="S17" s="69" t="str">
        <f t="shared" ref="S17" si="51">IF(S14&gt;0,S14-R14,"")</f>
        <v/>
      </c>
      <c r="T17" s="69" t="str">
        <f t="shared" ref="T17" si="52">IF(T14&gt;0,T14-S14,"")</f>
        <v/>
      </c>
      <c r="U17" s="69" t="str">
        <f t="shared" ref="U17" si="53">IF(U14&gt;0,U14-T14,"")</f>
        <v/>
      </c>
    </row>
    <row r="18" spans="1:21" x14ac:dyDescent="0.2">
      <c r="A18" s="82" t="s">
        <v>140</v>
      </c>
      <c r="B18" s="81"/>
      <c r="C18" s="69">
        <f>IF(C15&gt;0,C16/C17*365,"")</f>
        <v>3132.7834063526834</v>
      </c>
      <c r="D18" s="69" t="str">
        <f>IF(D15&gt;0,D16/D17*365,"")</f>
        <v/>
      </c>
      <c r="E18" s="69" t="str">
        <f>IF(E15&gt;0,E16/E17*365,"")</f>
        <v/>
      </c>
      <c r="F18" s="69" t="str">
        <f>IF(F15&gt;0,F16/F17*365,"")</f>
        <v/>
      </c>
      <c r="G18" s="69" t="str">
        <f t="shared" ref="G18:U18" si="54">IF(G15&gt;0,G16/G17*365,"")</f>
        <v/>
      </c>
      <c r="H18" s="69" t="str">
        <f t="shared" si="54"/>
        <v/>
      </c>
      <c r="I18" s="69" t="str">
        <f t="shared" si="54"/>
        <v/>
      </c>
      <c r="J18" s="69" t="str">
        <f t="shared" si="54"/>
        <v/>
      </c>
      <c r="K18" s="69" t="str">
        <f t="shared" si="54"/>
        <v/>
      </c>
      <c r="L18" s="69" t="str">
        <f t="shared" si="54"/>
        <v/>
      </c>
      <c r="M18" s="69" t="str">
        <f t="shared" si="54"/>
        <v/>
      </c>
      <c r="N18" s="69" t="str">
        <f t="shared" si="54"/>
        <v/>
      </c>
      <c r="O18" s="69" t="str">
        <f t="shared" si="54"/>
        <v/>
      </c>
      <c r="P18" s="69" t="str">
        <f t="shared" si="54"/>
        <v/>
      </c>
      <c r="Q18" s="69" t="str">
        <f t="shared" si="54"/>
        <v/>
      </c>
      <c r="R18" s="69" t="str">
        <f t="shared" si="54"/>
        <v/>
      </c>
      <c r="S18" s="69" t="str">
        <f t="shared" si="54"/>
        <v/>
      </c>
      <c r="T18" s="69" t="str">
        <f t="shared" si="54"/>
        <v/>
      </c>
      <c r="U18" s="69" t="str">
        <f t="shared" si="54"/>
        <v/>
      </c>
    </row>
    <row r="19" spans="1:21" x14ac:dyDescent="0.2">
      <c r="A19" s="73" t="s">
        <v>141</v>
      </c>
      <c r="B19" s="72"/>
      <c r="C19" s="69">
        <f>IF(C15&gt;0,C18/$M$13,"")</f>
        <v>1087.7720160946817</v>
      </c>
      <c r="D19" s="69" t="str">
        <f t="shared" ref="D19:U19" si="55">IF(D15&gt;0,D18/$M$13,"")</f>
        <v/>
      </c>
      <c r="E19" s="69" t="str">
        <f t="shared" si="55"/>
        <v/>
      </c>
      <c r="F19" s="69" t="str">
        <f t="shared" si="55"/>
        <v/>
      </c>
      <c r="G19" s="69" t="str">
        <f t="shared" si="55"/>
        <v/>
      </c>
      <c r="H19" s="69" t="str">
        <f t="shared" si="55"/>
        <v/>
      </c>
      <c r="I19" s="69" t="str">
        <f t="shared" si="55"/>
        <v/>
      </c>
      <c r="J19" s="69" t="str">
        <f t="shared" si="55"/>
        <v/>
      </c>
      <c r="K19" s="69" t="str">
        <f t="shared" si="55"/>
        <v/>
      </c>
      <c r="L19" s="69" t="str">
        <f t="shared" si="55"/>
        <v/>
      </c>
      <c r="M19" s="69" t="str">
        <f t="shared" si="55"/>
        <v/>
      </c>
      <c r="N19" s="69" t="str">
        <f t="shared" si="55"/>
        <v/>
      </c>
      <c r="O19" s="69" t="str">
        <f t="shared" si="55"/>
        <v/>
      </c>
      <c r="P19" s="69" t="str">
        <f t="shared" si="55"/>
        <v/>
      </c>
      <c r="Q19" s="69" t="str">
        <f t="shared" si="55"/>
        <v/>
      </c>
      <c r="R19" s="69" t="str">
        <f t="shared" si="55"/>
        <v/>
      </c>
      <c r="S19" s="69" t="str">
        <f t="shared" si="55"/>
        <v/>
      </c>
      <c r="T19" s="69" t="str">
        <f t="shared" si="55"/>
        <v/>
      </c>
      <c r="U19" s="69" t="str">
        <f t="shared" si="55"/>
        <v/>
      </c>
    </row>
    <row r="20" spans="1:21" x14ac:dyDescent="0.2">
      <c r="A20" s="82" t="s">
        <v>133</v>
      </c>
      <c r="B20" s="81"/>
      <c r="C20" s="70">
        <f>IF(C15&gt;0,C18*$C$21,"")</f>
        <v>900.36195098576115</v>
      </c>
      <c r="D20" s="70" t="str">
        <f t="shared" ref="D20:U20" si="56">IF(D15&gt;0,D18*$C$21,"")</f>
        <v/>
      </c>
      <c r="E20" s="70" t="str">
        <f t="shared" si="56"/>
        <v/>
      </c>
      <c r="F20" s="70" t="str">
        <f t="shared" si="56"/>
        <v/>
      </c>
      <c r="G20" s="70" t="str">
        <f t="shared" si="56"/>
        <v/>
      </c>
      <c r="H20" s="70" t="str">
        <f t="shared" si="56"/>
        <v/>
      </c>
      <c r="I20" s="70" t="str">
        <f t="shared" si="56"/>
        <v/>
      </c>
      <c r="J20" s="70" t="str">
        <f t="shared" si="56"/>
        <v/>
      </c>
      <c r="K20" s="70" t="str">
        <f t="shared" si="56"/>
        <v/>
      </c>
      <c r="L20" s="70" t="str">
        <f t="shared" si="56"/>
        <v/>
      </c>
      <c r="M20" s="70" t="str">
        <f t="shared" si="56"/>
        <v/>
      </c>
      <c r="N20" s="70" t="str">
        <f t="shared" si="56"/>
        <v/>
      </c>
      <c r="O20" s="70" t="str">
        <f t="shared" si="56"/>
        <v/>
      </c>
      <c r="P20" s="70" t="str">
        <f t="shared" si="56"/>
        <v/>
      </c>
      <c r="Q20" s="70" t="str">
        <f t="shared" si="56"/>
        <v/>
      </c>
      <c r="R20" s="70" t="str">
        <f t="shared" si="56"/>
        <v/>
      </c>
      <c r="S20" s="70" t="str">
        <f t="shared" si="56"/>
        <v/>
      </c>
      <c r="T20" s="70" t="str">
        <f t="shared" si="56"/>
        <v/>
      </c>
      <c r="U20" s="70" t="str">
        <f t="shared" si="56"/>
        <v/>
      </c>
    </row>
    <row r="21" spans="1:21" x14ac:dyDescent="0.2">
      <c r="A21" s="83" t="s">
        <v>92</v>
      </c>
      <c r="B21" s="84"/>
      <c r="C21" s="74">
        <v>0.28739999999999999</v>
      </c>
    </row>
    <row r="22" spans="1:21" x14ac:dyDescent="0.2">
      <c r="A22" s="78" t="s">
        <v>127</v>
      </c>
      <c r="B22" s="79"/>
    </row>
    <row r="23" spans="1:21" x14ac:dyDescent="0.2">
      <c r="A23" s="76" t="s">
        <v>116</v>
      </c>
      <c r="B23" s="77"/>
    </row>
    <row r="25" spans="1:21" ht="13.5" thickBot="1" x14ac:dyDescent="0.25"/>
    <row r="26" spans="1:21" ht="14.25" thickTop="1" thickBot="1" x14ac:dyDescent="0.25">
      <c r="A26" s="61" t="s">
        <v>88</v>
      </c>
      <c r="B26" s="62"/>
      <c r="C26" s="62"/>
      <c r="D26" s="62"/>
      <c r="E26" s="62"/>
      <c r="F26" s="63" t="s">
        <v>117</v>
      </c>
      <c r="G26" s="62"/>
      <c r="H26" s="62"/>
      <c r="I26" s="62"/>
      <c r="J26" s="62"/>
      <c r="K26" s="62"/>
      <c r="L26" s="62"/>
      <c r="M26" s="62"/>
      <c r="N26" s="62"/>
      <c r="O26" s="62"/>
      <c r="P26" s="62"/>
      <c r="Q26" s="62"/>
      <c r="R26" s="62"/>
      <c r="S26" s="62"/>
      <c r="T26" s="62"/>
      <c r="U26" s="62"/>
    </row>
    <row r="27" spans="1:21" ht="13.5" thickTop="1" x14ac:dyDescent="0.2">
      <c r="A27" s="64" t="s">
        <v>89</v>
      </c>
      <c r="B27" s="65">
        <v>41371</v>
      </c>
      <c r="C27" s="65">
        <v>41574</v>
      </c>
      <c r="D27" s="65">
        <v>41608</v>
      </c>
      <c r="E27" s="65">
        <v>41639</v>
      </c>
      <c r="F27" s="66">
        <v>41670</v>
      </c>
      <c r="G27" s="65">
        <v>41698</v>
      </c>
      <c r="H27" s="65"/>
      <c r="I27" s="65"/>
      <c r="J27" s="65"/>
      <c r="K27" s="65"/>
      <c r="L27" s="65"/>
      <c r="M27" s="65"/>
      <c r="N27" s="65"/>
      <c r="O27" s="65"/>
      <c r="P27" s="65"/>
      <c r="Q27" s="65"/>
      <c r="R27" s="65"/>
      <c r="S27" s="65"/>
      <c r="T27" s="65"/>
      <c r="U27" s="65"/>
    </row>
    <row r="28" spans="1:21" x14ac:dyDescent="0.2">
      <c r="A28" s="67" t="s">
        <v>118</v>
      </c>
      <c r="B28" s="68">
        <v>436</v>
      </c>
      <c r="C28" s="68">
        <v>444.5</v>
      </c>
      <c r="D28" s="68">
        <v>472</v>
      </c>
      <c r="E28" s="68">
        <v>512</v>
      </c>
      <c r="F28" s="68">
        <v>547</v>
      </c>
      <c r="G28" s="68">
        <v>574</v>
      </c>
      <c r="H28" s="68"/>
      <c r="I28" s="68"/>
      <c r="J28" s="68"/>
      <c r="K28" s="68"/>
      <c r="L28" s="68"/>
      <c r="M28" s="68"/>
      <c r="N28" s="68"/>
      <c r="O28" s="68"/>
      <c r="P28" s="68"/>
      <c r="Q28" s="68"/>
      <c r="R28" s="68"/>
      <c r="S28" s="68"/>
      <c r="T28" s="68"/>
      <c r="U28" s="68"/>
    </row>
    <row r="29" spans="1:21" x14ac:dyDescent="0.2">
      <c r="A29" s="80" t="s">
        <v>119</v>
      </c>
      <c r="B29" s="88"/>
      <c r="C29" s="69">
        <f>IF(C28&gt;0,(C28-B28)*11.18,"")</f>
        <v>95.03</v>
      </c>
      <c r="D29" s="69">
        <f t="shared" ref="D29:L29" si="57">IF(D28&gt;0,(D28-C28)*11.18,"")</f>
        <v>307.45</v>
      </c>
      <c r="E29" s="69">
        <f t="shared" si="57"/>
        <v>447.2</v>
      </c>
      <c r="F29" s="69">
        <f t="shared" si="57"/>
        <v>391.3</v>
      </c>
      <c r="G29" s="69">
        <f t="shared" si="57"/>
        <v>301.86</v>
      </c>
      <c r="H29" s="69" t="str">
        <f t="shared" si="57"/>
        <v/>
      </c>
      <c r="I29" s="69" t="str">
        <f t="shared" si="57"/>
        <v/>
      </c>
      <c r="J29" s="69" t="str">
        <f t="shared" si="57"/>
        <v/>
      </c>
      <c r="K29" s="69" t="str">
        <f t="shared" si="57"/>
        <v/>
      </c>
      <c r="L29" s="69" t="str">
        <f t="shared" si="57"/>
        <v/>
      </c>
      <c r="M29" s="69" t="str">
        <f t="shared" ref="M29" si="58">IF(M28&gt;0,(M28-L28)*11.18,"")</f>
        <v/>
      </c>
      <c r="N29" s="69" t="str">
        <f t="shared" ref="N29" si="59">IF(N28&gt;0,(N28-M28)*11.18,"")</f>
        <v/>
      </c>
      <c r="O29" s="69" t="str">
        <f t="shared" ref="O29" si="60">IF(O28&gt;0,(O28-N28)*11.18,"")</f>
        <v/>
      </c>
      <c r="P29" s="69" t="str">
        <f t="shared" ref="P29" si="61">IF(P28&gt;0,(P28-O28)*11.18,"")</f>
        <v/>
      </c>
      <c r="Q29" s="69" t="str">
        <f t="shared" ref="Q29" si="62">IF(Q28&gt;0,(Q28-P28)*11.18,"")</f>
        <v/>
      </c>
      <c r="R29" s="69" t="str">
        <f t="shared" ref="R29" si="63">IF(R28&gt;0,(R28-Q28)*11.18,"")</f>
        <v/>
      </c>
      <c r="S29" s="69" t="str">
        <f t="shared" ref="S29" si="64">IF(S28&gt;0,(S28-R28)*11.18,"")</f>
        <v/>
      </c>
      <c r="T29" s="69" t="str">
        <f t="shared" ref="T29" si="65">IF(T28&gt;0,(T28-S28)*11.18,"")</f>
        <v/>
      </c>
      <c r="U29" s="69" t="str">
        <f t="shared" ref="U29" si="66">IF(U28&gt;0,(U28-T28)*11.18,"")</f>
        <v/>
      </c>
    </row>
    <row r="30" spans="1:21" x14ac:dyDescent="0.2">
      <c r="A30" s="80" t="s">
        <v>113</v>
      </c>
      <c r="B30" s="88"/>
      <c r="C30" s="69">
        <f>IF(C27&gt;0,C27-B27,"")</f>
        <v>203</v>
      </c>
      <c r="D30" s="69">
        <f>IF(D27&gt;0,D27-C27,"")</f>
        <v>34</v>
      </c>
      <c r="E30" s="69">
        <f>IF(E27&gt;0,E27-D27,"")</f>
        <v>31</v>
      </c>
      <c r="F30" s="69">
        <f>IF(F27&gt;0,F27-E27,"")</f>
        <v>31</v>
      </c>
      <c r="G30" s="69">
        <f t="shared" ref="G30:L30" si="67">IF(G27&gt;0,G27-F27,"")</f>
        <v>28</v>
      </c>
      <c r="H30" s="69" t="str">
        <f t="shared" si="67"/>
        <v/>
      </c>
      <c r="I30" s="69" t="str">
        <f t="shared" si="67"/>
        <v/>
      </c>
      <c r="J30" s="69" t="str">
        <f t="shared" si="67"/>
        <v/>
      </c>
      <c r="K30" s="69" t="str">
        <f t="shared" si="67"/>
        <v/>
      </c>
      <c r="L30" s="69" t="str">
        <f t="shared" si="67"/>
        <v/>
      </c>
      <c r="M30" s="69" t="str">
        <f t="shared" ref="M30" si="68">IF(M27&gt;0,M27-L27,"")</f>
        <v/>
      </c>
      <c r="N30" s="69" t="str">
        <f t="shared" ref="N30" si="69">IF(N27&gt;0,N27-M27,"")</f>
        <v/>
      </c>
      <c r="O30" s="69" t="str">
        <f t="shared" ref="O30" si="70">IF(O27&gt;0,O27-N27,"")</f>
        <v/>
      </c>
      <c r="P30" s="69" t="str">
        <f t="shared" ref="P30" si="71">IF(P27&gt;0,P27-O27,"")</f>
        <v/>
      </c>
      <c r="Q30" s="69" t="str">
        <f t="shared" ref="Q30" si="72">IF(Q27&gt;0,Q27-P27,"")</f>
        <v/>
      </c>
      <c r="R30" s="69" t="str">
        <f t="shared" ref="R30" si="73">IF(R27&gt;0,R27-Q27,"")</f>
        <v/>
      </c>
      <c r="S30" s="69" t="str">
        <f t="shared" ref="S30" si="74">IF(S27&gt;0,S27-R27,"")</f>
        <v/>
      </c>
      <c r="T30" s="69" t="str">
        <f t="shared" ref="T30" si="75">IF(T27&gt;0,T27-S27,"")</f>
        <v/>
      </c>
      <c r="U30" s="69" t="str">
        <f t="shared" ref="U30" si="76">IF(U27&gt;0,U27-T27,"")</f>
        <v/>
      </c>
    </row>
    <row r="31" spans="1:21" x14ac:dyDescent="0.2">
      <c r="A31" s="82" t="s">
        <v>114</v>
      </c>
      <c r="B31" s="89"/>
      <c r="C31" s="69">
        <f t="shared" ref="C31:L31" si="77">IF(C28&gt;0,C29/C30*365,"")</f>
        <v>170.86674876847292</v>
      </c>
      <c r="D31" s="69">
        <f t="shared" si="77"/>
        <v>3300.5661764705883</v>
      </c>
      <c r="E31" s="69">
        <f t="shared" si="77"/>
        <v>5265.4193548387093</v>
      </c>
      <c r="F31" s="69">
        <f t="shared" si="77"/>
        <v>4607.2419354838712</v>
      </c>
      <c r="G31" s="69">
        <f t="shared" si="77"/>
        <v>3934.9607142857144</v>
      </c>
      <c r="H31" s="69" t="str">
        <f t="shared" si="77"/>
        <v/>
      </c>
      <c r="I31" s="69" t="str">
        <f t="shared" si="77"/>
        <v/>
      </c>
      <c r="J31" s="69" t="str">
        <f t="shared" si="77"/>
        <v/>
      </c>
      <c r="K31" s="69" t="str">
        <f t="shared" si="77"/>
        <v/>
      </c>
      <c r="L31" s="69" t="str">
        <f t="shared" si="77"/>
        <v/>
      </c>
      <c r="M31" s="69" t="str">
        <f t="shared" ref="M31:U31" si="78">IF(M28&gt;0,M29/M30*365,"")</f>
        <v/>
      </c>
      <c r="N31" s="69" t="str">
        <f t="shared" si="78"/>
        <v/>
      </c>
      <c r="O31" s="69" t="str">
        <f t="shared" si="78"/>
        <v/>
      </c>
      <c r="P31" s="69" t="str">
        <f t="shared" si="78"/>
        <v/>
      </c>
      <c r="Q31" s="69" t="str">
        <f t="shared" si="78"/>
        <v/>
      </c>
      <c r="R31" s="69" t="str">
        <f t="shared" si="78"/>
        <v/>
      </c>
      <c r="S31" s="69" t="str">
        <f t="shared" si="78"/>
        <v/>
      </c>
      <c r="T31" s="69" t="str">
        <f t="shared" si="78"/>
        <v/>
      </c>
      <c r="U31" s="69" t="str">
        <f t="shared" si="78"/>
        <v/>
      </c>
    </row>
    <row r="32" spans="1:21" x14ac:dyDescent="0.2">
      <c r="A32" s="82" t="s">
        <v>115</v>
      </c>
      <c r="B32" s="89"/>
      <c r="C32" s="70">
        <f>IF(C28&gt;0,C31*$C$33,"")</f>
        <v>13.327606403940887</v>
      </c>
      <c r="D32" s="70">
        <f t="shared" ref="D32:L32" si="79">IF(D28&gt;0,D31*$C$33,"")</f>
        <v>257.44416176470588</v>
      </c>
      <c r="E32" s="70">
        <f t="shared" si="79"/>
        <v>410.70270967741931</v>
      </c>
      <c r="F32" s="70">
        <f t="shared" si="79"/>
        <v>359.36487096774198</v>
      </c>
      <c r="G32" s="70">
        <f t="shared" si="79"/>
        <v>306.92693571428572</v>
      </c>
      <c r="H32" s="70" t="str">
        <f t="shared" si="79"/>
        <v/>
      </c>
      <c r="I32" s="70" t="str">
        <f t="shared" si="79"/>
        <v/>
      </c>
      <c r="J32" s="70" t="str">
        <f t="shared" si="79"/>
        <v/>
      </c>
      <c r="K32" s="70" t="str">
        <f t="shared" si="79"/>
        <v/>
      </c>
      <c r="L32" s="70" t="str">
        <f t="shared" si="79"/>
        <v/>
      </c>
      <c r="M32" s="70" t="str">
        <f t="shared" ref="M32:U32" si="80">IF(M28&gt;0,M31*$C$33,"")</f>
        <v/>
      </c>
      <c r="N32" s="70" t="str">
        <f t="shared" si="80"/>
        <v/>
      </c>
      <c r="O32" s="70" t="str">
        <f t="shared" si="80"/>
        <v/>
      </c>
      <c r="P32" s="70" t="str">
        <f t="shared" si="80"/>
        <v/>
      </c>
      <c r="Q32" s="70" t="str">
        <f t="shared" si="80"/>
        <v/>
      </c>
      <c r="R32" s="70" t="str">
        <f t="shared" si="80"/>
        <v/>
      </c>
      <c r="S32" s="70" t="str">
        <f t="shared" si="80"/>
        <v/>
      </c>
      <c r="T32" s="70" t="str">
        <f t="shared" si="80"/>
        <v/>
      </c>
      <c r="U32" s="70" t="str">
        <f t="shared" si="80"/>
        <v/>
      </c>
    </row>
    <row r="33" spans="1:21" x14ac:dyDescent="0.2">
      <c r="A33" s="90" t="s">
        <v>120</v>
      </c>
      <c r="B33" s="91"/>
      <c r="C33" s="74">
        <v>7.8E-2</v>
      </c>
    </row>
    <row r="34" spans="1:21" x14ac:dyDescent="0.2">
      <c r="A34" s="78" t="s">
        <v>127</v>
      </c>
      <c r="B34" s="79"/>
    </row>
    <row r="35" spans="1:21" x14ac:dyDescent="0.2">
      <c r="A35" s="76" t="s">
        <v>116</v>
      </c>
      <c r="B35" s="77"/>
    </row>
    <row r="37" spans="1:21" ht="13.5" thickBot="1" x14ac:dyDescent="0.25"/>
    <row r="38" spans="1:21" ht="14.25" thickTop="1" thickBot="1" x14ac:dyDescent="0.25">
      <c r="A38" s="61" t="s">
        <v>88</v>
      </c>
      <c r="B38" s="62"/>
      <c r="C38" s="62"/>
      <c r="D38" s="62"/>
      <c r="E38" s="62"/>
      <c r="F38" s="63" t="s">
        <v>121</v>
      </c>
      <c r="G38" s="62"/>
      <c r="H38" s="62"/>
      <c r="I38" s="62"/>
      <c r="J38" s="62"/>
      <c r="K38" s="62"/>
      <c r="L38" s="62"/>
      <c r="M38" s="62"/>
      <c r="N38" s="62"/>
      <c r="O38" s="62"/>
      <c r="P38" s="62"/>
      <c r="Q38" s="62"/>
      <c r="R38" s="62"/>
      <c r="S38" s="62"/>
      <c r="T38" s="62"/>
      <c r="U38" s="62"/>
    </row>
    <row r="39" spans="1:21" ht="13.5" thickTop="1" x14ac:dyDescent="0.2">
      <c r="A39" s="64" t="s">
        <v>89</v>
      </c>
      <c r="B39" s="65">
        <v>41371</v>
      </c>
      <c r="C39" s="65">
        <v>41574</v>
      </c>
      <c r="D39" s="65">
        <v>41608</v>
      </c>
      <c r="E39" s="65">
        <v>41639</v>
      </c>
      <c r="F39" s="66">
        <v>41670</v>
      </c>
      <c r="G39" s="65">
        <v>41698</v>
      </c>
      <c r="H39" s="65" t="s">
        <v>130</v>
      </c>
      <c r="I39" s="65">
        <v>44054</v>
      </c>
      <c r="J39" s="65">
        <v>44502</v>
      </c>
      <c r="K39" s="65"/>
      <c r="L39" s="65"/>
      <c r="M39" s="65"/>
      <c r="N39" s="65"/>
      <c r="O39" s="65"/>
      <c r="P39" s="65"/>
      <c r="Q39" s="65"/>
      <c r="R39" s="65"/>
      <c r="S39" s="65"/>
      <c r="T39" s="65"/>
      <c r="U39" s="65"/>
    </row>
    <row r="40" spans="1:21" x14ac:dyDescent="0.2">
      <c r="A40" s="67" t="s">
        <v>118</v>
      </c>
      <c r="B40" s="68">
        <v>436</v>
      </c>
      <c r="C40" s="68">
        <v>444.5</v>
      </c>
      <c r="D40" s="68">
        <v>472</v>
      </c>
      <c r="E40" s="68">
        <v>512</v>
      </c>
      <c r="F40" s="68">
        <v>547</v>
      </c>
      <c r="G40" s="68">
        <v>574</v>
      </c>
      <c r="H40" s="68"/>
      <c r="I40" s="68">
        <v>0</v>
      </c>
      <c r="J40" s="68">
        <v>297</v>
      </c>
      <c r="K40" s="68"/>
      <c r="L40" s="68"/>
      <c r="M40" s="68"/>
      <c r="N40" s="68"/>
      <c r="O40" s="68"/>
      <c r="P40" s="68"/>
      <c r="Q40" s="68"/>
      <c r="R40" s="68"/>
      <c r="S40" s="68"/>
      <c r="T40" s="68"/>
      <c r="U40" s="68"/>
    </row>
    <row r="41" spans="1:21" x14ac:dyDescent="0.2">
      <c r="A41" s="80" t="s">
        <v>122</v>
      </c>
      <c r="B41" s="81"/>
      <c r="C41" s="69">
        <f t="shared" ref="C41:L41" si="81">IF(C40&gt;0,(C40-B40)*28.8,"")</f>
        <v>244.8</v>
      </c>
      <c r="D41" s="69">
        <f t="shared" si="81"/>
        <v>792</v>
      </c>
      <c r="E41" s="69">
        <f t="shared" si="81"/>
        <v>1152</v>
      </c>
      <c r="F41" s="69">
        <f t="shared" si="81"/>
        <v>1008</v>
      </c>
      <c r="G41" s="69">
        <f t="shared" si="81"/>
        <v>777.6</v>
      </c>
      <c r="H41" s="69" t="str">
        <f t="shared" si="81"/>
        <v/>
      </c>
      <c r="I41" s="69" t="str">
        <f t="shared" si="81"/>
        <v/>
      </c>
      <c r="J41" s="69">
        <f t="shared" si="81"/>
        <v>8553.6</v>
      </c>
      <c r="K41" s="69" t="str">
        <f t="shared" si="81"/>
        <v/>
      </c>
      <c r="L41" s="69" t="str">
        <f t="shared" si="81"/>
        <v/>
      </c>
      <c r="M41" s="69" t="str">
        <f t="shared" ref="M41" si="82">IF(M40&gt;0,(M40-L40)*28.8,"")</f>
        <v/>
      </c>
      <c r="N41" s="69" t="str">
        <f t="shared" ref="N41" si="83">IF(N40&gt;0,(N40-M40)*28.8,"")</f>
        <v/>
      </c>
      <c r="O41" s="69" t="str">
        <f t="shared" ref="O41" si="84">IF(O40&gt;0,(O40-N40)*28.8,"")</f>
        <v/>
      </c>
      <c r="P41" s="69" t="str">
        <f t="shared" ref="P41" si="85">IF(P40&gt;0,(P40-O40)*28.8,"")</f>
        <v/>
      </c>
      <c r="Q41" s="69" t="str">
        <f t="shared" ref="Q41" si="86">IF(Q40&gt;0,(Q40-P40)*28.8,"")</f>
        <v/>
      </c>
      <c r="R41" s="69" t="str">
        <f t="shared" ref="R41" si="87">IF(R40&gt;0,(R40-Q40)*28.8,"")</f>
        <v/>
      </c>
      <c r="S41" s="69" t="str">
        <f t="shared" ref="S41" si="88">IF(S40&gt;0,(S40-R40)*28.8,"")</f>
        <v/>
      </c>
      <c r="T41" s="69" t="str">
        <f t="shared" ref="T41" si="89">IF(T40&gt;0,(T40-S40)*28.8,"")</f>
        <v/>
      </c>
      <c r="U41" s="69" t="str">
        <f t="shared" ref="U41" si="90">IF(U40&gt;0,(U40-T40)*28.8,"")</f>
        <v/>
      </c>
    </row>
    <row r="42" spans="1:21" x14ac:dyDescent="0.2">
      <c r="A42" s="80" t="s">
        <v>113</v>
      </c>
      <c r="B42" s="81"/>
      <c r="C42" s="69">
        <f>IF(C39&gt;0,C39-B39,"")</f>
        <v>203</v>
      </c>
      <c r="D42" s="69">
        <f>IF(D39&gt;0,D39-C39,"")</f>
        <v>34</v>
      </c>
      <c r="E42" s="69">
        <f>IF(E39&gt;0,E39-D39,"")</f>
        <v>31</v>
      </c>
      <c r="F42" s="69">
        <f>IF(F39&gt;0,F39-E39,"")</f>
        <v>31</v>
      </c>
      <c r="G42" s="69">
        <f t="shared" ref="G42:L42" si="91">IF(G39&gt;0,G39-F39,"")</f>
        <v>28</v>
      </c>
      <c r="H42" s="69"/>
      <c r="I42" s="69"/>
      <c r="J42" s="69">
        <f t="shared" si="91"/>
        <v>448</v>
      </c>
      <c r="K42" s="69" t="str">
        <f t="shared" si="91"/>
        <v/>
      </c>
      <c r="L42" s="69" t="str">
        <f t="shared" si="91"/>
        <v/>
      </c>
      <c r="M42" s="69" t="str">
        <f t="shared" ref="M42" si="92">IF(M39&gt;0,M39-L39,"")</f>
        <v/>
      </c>
      <c r="N42" s="69" t="str">
        <f t="shared" ref="N42" si="93">IF(N39&gt;0,N39-M39,"")</f>
        <v/>
      </c>
      <c r="O42" s="69" t="str">
        <f t="shared" ref="O42" si="94">IF(O39&gt;0,O39-N39,"")</f>
        <v/>
      </c>
      <c r="P42" s="69" t="str">
        <f t="shared" ref="P42" si="95">IF(P39&gt;0,P39-O39,"")</f>
        <v/>
      </c>
      <c r="Q42" s="69" t="str">
        <f t="shared" ref="Q42" si="96">IF(Q39&gt;0,Q39-P39,"")</f>
        <v/>
      </c>
      <c r="R42" s="69" t="str">
        <f t="shared" ref="R42" si="97">IF(R39&gt;0,R39-Q39,"")</f>
        <v/>
      </c>
      <c r="S42" s="69" t="str">
        <f t="shared" ref="S42" si="98">IF(S39&gt;0,S39-R39,"")</f>
        <v/>
      </c>
      <c r="T42" s="69" t="str">
        <f t="shared" ref="T42" si="99">IF(T39&gt;0,T39-S39,"")</f>
        <v/>
      </c>
      <c r="U42" s="69" t="str">
        <f t="shared" ref="U42" si="100">IF(U39&gt;0,U39-T39,"")</f>
        <v/>
      </c>
    </row>
    <row r="43" spans="1:21" x14ac:dyDescent="0.2">
      <c r="A43" s="82" t="s">
        <v>114</v>
      </c>
      <c r="B43" s="81"/>
      <c r="C43" s="69">
        <f t="shared" ref="C43:L43" si="101">IF(C40&gt;0,C41/C42*365,"")</f>
        <v>440.15763546798036</v>
      </c>
      <c r="D43" s="69">
        <f t="shared" si="101"/>
        <v>8502.3529411764703</v>
      </c>
      <c r="E43" s="69">
        <f t="shared" si="101"/>
        <v>13563.870967741936</v>
      </c>
      <c r="F43" s="69">
        <f t="shared" si="101"/>
        <v>11868.387096774193</v>
      </c>
      <c r="G43" s="69">
        <f t="shared" si="101"/>
        <v>10136.571428571429</v>
      </c>
      <c r="H43" s="69" t="str">
        <f t="shared" si="101"/>
        <v/>
      </c>
      <c r="I43" s="69" t="str">
        <f t="shared" si="101"/>
        <v/>
      </c>
      <c r="J43" s="69">
        <f t="shared" si="101"/>
        <v>6968.8928571428578</v>
      </c>
      <c r="K43" s="69" t="str">
        <f t="shared" si="101"/>
        <v/>
      </c>
      <c r="L43" s="69" t="str">
        <f t="shared" si="101"/>
        <v/>
      </c>
      <c r="M43" s="69" t="str">
        <f t="shared" ref="M43:U43" si="102">IF(M40&gt;0,M41/M42*365,"")</f>
        <v/>
      </c>
      <c r="N43" s="69" t="str">
        <f t="shared" si="102"/>
        <v/>
      </c>
      <c r="O43" s="69" t="str">
        <f t="shared" si="102"/>
        <v/>
      </c>
      <c r="P43" s="69" t="str">
        <f t="shared" si="102"/>
        <v/>
      </c>
      <c r="Q43" s="69" t="str">
        <f t="shared" si="102"/>
        <v/>
      </c>
      <c r="R43" s="69" t="str">
        <f t="shared" si="102"/>
        <v/>
      </c>
      <c r="S43" s="69" t="str">
        <f t="shared" si="102"/>
        <v/>
      </c>
      <c r="T43" s="69" t="str">
        <f t="shared" si="102"/>
        <v/>
      </c>
      <c r="U43" s="69" t="str">
        <f t="shared" si="102"/>
        <v/>
      </c>
    </row>
    <row r="44" spans="1:21" x14ac:dyDescent="0.2">
      <c r="A44" s="82" t="s">
        <v>115</v>
      </c>
      <c r="B44" s="81"/>
      <c r="C44" s="70">
        <f>IF(C40&gt;0,C43*$C$45,"")</f>
        <v>48.989544827586215</v>
      </c>
      <c r="D44" s="70">
        <f t="shared" ref="D44:L44" si="103">IF(D40&gt;0,D43*$C$45,"")</f>
        <v>946.3118823529411</v>
      </c>
      <c r="E44" s="70">
        <f t="shared" si="103"/>
        <v>1509.6588387096774</v>
      </c>
      <c r="F44" s="70">
        <f t="shared" si="103"/>
        <v>1320.9514838709676</v>
      </c>
      <c r="G44" s="70">
        <f t="shared" si="103"/>
        <v>1128.2003999999999</v>
      </c>
      <c r="H44" s="70" t="str">
        <f t="shared" si="103"/>
        <v/>
      </c>
      <c r="I44" s="70" t="str">
        <f t="shared" si="103"/>
        <v/>
      </c>
      <c r="J44" s="70">
        <f t="shared" si="103"/>
        <v>775.63777500000003</v>
      </c>
      <c r="K44" s="70" t="str">
        <f t="shared" si="103"/>
        <v/>
      </c>
      <c r="L44" s="70" t="str">
        <f t="shared" si="103"/>
        <v/>
      </c>
      <c r="M44" s="70" t="str">
        <f t="shared" ref="M44:U44" si="104">IF(M40&gt;0,M43*$C$45,"")</f>
        <v/>
      </c>
      <c r="N44" s="70" t="str">
        <f t="shared" si="104"/>
        <v/>
      </c>
      <c r="O44" s="70" t="str">
        <f t="shared" si="104"/>
        <v/>
      </c>
      <c r="P44" s="70" t="str">
        <f t="shared" si="104"/>
        <v/>
      </c>
      <c r="Q44" s="70" t="str">
        <f t="shared" si="104"/>
        <v/>
      </c>
      <c r="R44" s="70" t="str">
        <f t="shared" si="104"/>
        <v/>
      </c>
      <c r="S44" s="70" t="str">
        <f t="shared" si="104"/>
        <v/>
      </c>
      <c r="T44" s="70" t="str">
        <f t="shared" si="104"/>
        <v/>
      </c>
      <c r="U44" s="70" t="str">
        <f t="shared" si="104"/>
        <v/>
      </c>
    </row>
    <row r="45" spans="1:21" x14ac:dyDescent="0.2">
      <c r="A45" s="83" t="s">
        <v>123</v>
      </c>
      <c r="B45" s="84"/>
      <c r="C45" s="74">
        <v>0.1113</v>
      </c>
    </row>
    <row r="46" spans="1:21" x14ac:dyDescent="0.2">
      <c r="A46" s="78" t="s">
        <v>127</v>
      </c>
      <c r="B46" s="79"/>
    </row>
    <row r="47" spans="1:21" x14ac:dyDescent="0.2">
      <c r="A47" s="76" t="s">
        <v>116</v>
      </c>
      <c r="B47" s="77"/>
    </row>
    <row r="49" spans="1:21" ht="13.5" thickBot="1" x14ac:dyDescent="0.25"/>
    <row r="50" spans="1:21" ht="14.25" thickTop="1" thickBot="1" x14ac:dyDescent="0.25">
      <c r="A50" s="61" t="s">
        <v>88</v>
      </c>
      <c r="B50" s="62"/>
      <c r="C50" s="62"/>
      <c r="D50" s="62"/>
      <c r="E50" s="62"/>
      <c r="F50" s="63" t="s">
        <v>124</v>
      </c>
      <c r="G50" s="62"/>
      <c r="H50" s="62"/>
      <c r="I50" s="62"/>
      <c r="J50" s="62"/>
      <c r="K50" s="62"/>
      <c r="L50" s="62"/>
      <c r="M50" s="62"/>
      <c r="N50" s="62"/>
      <c r="O50" s="62"/>
      <c r="P50" s="62"/>
      <c r="Q50" s="62"/>
      <c r="R50" s="62"/>
      <c r="S50" s="62"/>
      <c r="T50" s="62"/>
      <c r="U50" s="62"/>
    </row>
    <row r="51" spans="1:21" ht="13.5" thickTop="1" x14ac:dyDescent="0.2">
      <c r="A51" s="64" t="s">
        <v>89</v>
      </c>
      <c r="B51" s="65">
        <v>41426</v>
      </c>
      <c r="C51" s="65">
        <v>41518</v>
      </c>
      <c r="D51" s="65">
        <v>41579</v>
      </c>
      <c r="E51" s="65">
        <v>41639</v>
      </c>
      <c r="F51" s="66">
        <v>41698</v>
      </c>
      <c r="G51" s="65" t="s">
        <v>130</v>
      </c>
      <c r="H51" s="65">
        <v>42405</v>
      </c>
      <c r="I51" s="65">
        <v>44502</v>
      </c>
      <c r="J51" s="65"/>
      <c r="K51" s="65"/>
      <c r="L51" s="65"/>
      <c r="M51" s="65"/>
      <c r="N51" s="65"/>
      <c r="O51" s="65"/>
      <c r="P51" s="65"/>
      <c r="Q51" s="65"/>
      <c r="R51" s="65"/>
      <c r="S51" s="65"/>
      <c r="T51" s="65"/>
      <c r="U51" s="65"/>
    </row>
    <row r="52" spans="1:21" x14ac:dyDescent="0.2">
      <c r="A52" s="67" t="s">
        <v>118</v>
      </c>
      <c r="B52" s="68">
        <v>57</v>
      </c>
      <c r="C52" s="68">
        <v>64</v>
      </c>
      <c r="D52" s="68">
        <v>68</v>
      </c>
      <c r="E52" s="68">
        <v>72</v>
      </c>
      <c r="F52" s="68">
        <v>74</v>
      </c>
      <c r="G52" s="68"/>
      <c r="H52" s="68">
        <v>0</v>
      </c>
      <c r="I52" s="68">
        <v>129</v>
      </c>
      <c r="J52" s="68"/>
      <c r="K52" s="68"/>
      <c r="L52" s="68"/>
      <c r="M52" s="68"/>
      <c r="N52" s="68"/>
      <c r="O52" s="68"/>
      <c r="P52" s="68"/>
      <c r="Q52" s="68"/>
      <c r="R52" s="68"/>
      <c r="S52" s="68"/>
      <c r="T52" s="68"/>
      <c r="U52" s="68"/>
    </row>
    <row r="53" spans="1:21" x14ac:dyDescent="0.2">
      <c r="A53" s="80" t="s">
        <v>125</v>
      </c>
      <c r="B53" s="81"/>
      <c r="C53" s="69">
        <f t="shared" ref="C53:L53" si="105">IF(C52&gt;0,C52-B52,"")</f>
        <v>7</v>
      </c>
      <c r="D53" s="69">
        <f t="shared" si="105"/>
        <v>4</v>
      </c>
      <c r="E53" s="69">
        <f t="shared" si="105"/>
        <v>4</v>
      </c>
      <c r="F53" s="69">
        <f t="shared" si="105"/>
        <v>2</v>
      </c>
      <c r="G53" s="69" t="str">
        <f t="shared" si="105"/>
        <v/>
      </c>
      <c r="H53" s="69" t="str">
        <f t="shared" si="105"/>
        <v/>
      </c>
      <c r="I53" s="69">
        <f t="shared" si="105"/>
        <v>129</v>
      </c>
      <c r="J53" s="69" t="str">
        <f t="shared" si="105"/>
        <v/>
      </c>
      <c r="K53" s="69" t="str">
        <f t="shared" si="105"/>
        <v/>
      </c>
      <c r="L53" s="69" t="str">
        <f t="shared" si="105"/>
        <v/>
      </c>
      <c r="M53" s="69" t="str">
        <f t="shared" ref="M53" si="106">IF(M52&gt;0,M52-L52,"")</f>
        <v/>
      </c>
      <c r="N53" s="69" t="str">
        <f t="shared" ref="N53" si="107">IF(N52&gt;0,N52-M52,"")</f>
        <v/>
      </c>
      <c r="O53" s="69" t="str">
        <f t="shared" ref="O53" si="108">IF(O52&gt;0,O52-N52,"")</f>
        <v/>
      </c>
      <c r="P53" s="69" t="str">
        <f t="shared" ref="P53" si="109">IF(P52&gt;0,P52-O52,"")</f>
        <v/>
      </c>
      <c r="Q53" s="69" t="str">
        <f t="shared" ref="Q53" si="110">IF(Q52&gt;0,Q52-P52,"")</f>
        <v/>
      </c>
      <c r="R53" s="69" t="str">
        <f t="shared" ref="R53" si="111">IF(R52&gt;0,R52-Q52,"")</f>
        <v/>
      </c>
      <c r="S53" s="69" t="str">
        <f t="shared" ref="S53" si="112">IF(S52&gt;0,S52-R52,"")</f>
        <v/>
      </c>
      <c r="T53" s="69" t="str">
        <f t="shared" ref="T53" si="113">IF(T52&gt;0,T52-S52,"")</f>
        <v/>
      </c>
      <c r="U53" s="69" t="str">
        <f t="shared" ref="U53" si="114">IF(U52&gt;0,U52-T52,"")</f>
        <v/>
      </c>
    </row>
    <row r="54" spans="1:21" x14ac:dyDescent="0.2">
      <c r="A54" s="80" t="s">
        <v>113</v>
      </c>
      <c r="B54" s="81"/>
      <c r="C54" s="69">
        <f>IF(C51&gt;0,C51-B51,"")</f>
        <v>92</v>
      </c>
      <c r="D54" s="69">
        <f>IF(D51&gt;0,D51-C51,"")</f>
        <v>61</v>
      </c>
      <c r="E54" s="69">
        <f>IF(E51&gt;0,E51-D51,"")</f>
        <v>60</v>
      </c>
      <c r="F54" s="69">
        <f>IF(F51&gt;0,F51-E51,"")</f>
        <v>59</v>
      </c>
      <c r="G54" s="69"/>
      <c r="H54" s="69"/>
      <c r="I54" s="69">
        <f t="shared" ref="I54:L54" si="115">IF(I51&gt;0,I51-H51,"")</f>
        <v>2097</v>
      </c>
      <c r="J54" s="69" t="str">
        <f t="shared" si="115"/>
        <v/>
      </c>
      <c r="K54" s="69" t="str">
        <f t="shared" si="115"/>
        <v/>
      </c>
      <c r="L54" s="69" t="str">
        <f t="shared" si="115"/>
        <v/>
      </c>
      <c r="M54" s="69" t="str">
        <f t="shared" ref="M54" si="116">IF(M51&gt;0,M51-L51,"")</f>
        <v/>
      </c>
      <c r="N54" s="69" t="str">
        <f t="shared" ref="N54" si="117">IF(N51&gt;0,N51-M51,"")</f>
        <v/>
      </c>
      <c r="O54" s="69" t="str">
        <f t="shared" ref="O54" si="118">IF(O51&gt;0,O51-N51,"")</f>
        <v/>
      </c>
      <c r="P54" s="69" t="str">
        <f t="shared" ref="P54" si="119">IF(P51&gt;0,P51-O51,"")</f>
        <v/>
      </c>
      <c r="Q54" s="69" t="str">
        <f t="shared" ref="Q54" si="120">IF(Q51&gt;0,Q51-P51,"")</f>
        <v/>
      </c>
      <c r="R54" s="69" t="str">
        <f t="shared" ref="R54" si="121">IF(R51&gt;0,R51-Q51,"")</f>
        <v/>
      </c>
      <c r="S54" s="69" t="str">
        <f t="shared" ref="S54" si="122">IF(S51&gt;0,S51-R51,"")</f>
        <v/>
      </c>
      <c r="T54" s="69" t="str">
        <f t="shared" ref="T54" si="123">IF(T51&gt;0,T51-S51,"")</f>
        <v/>
      </c>
      <c r="U54" s="69" t="str">
        <f t="shared" ref="U54" si="124">IF(U51&gt;0,U51-T51,"")</f>
        <v/>
      </c>
    </row>
    <row r="55" spans="1:21" x14ac:dyDescent="0.2">
      <c r="A55" s="82" t="s">
        <v>126</v>
      </c>
      <c r="B55" s="81"/>
      <c r="C55" s="69">
        <f t="shared" ref="C55:L55" si="125">IF(C52&gt;0,C53/C54*365,"")</f>
        <v>27.771739130434785</v>
      </c>
      <c r="D55" s="69">
        <f t="shared" si="125"/>
        <v>23.934426229508198</v>
      </c>
      <c r="E55" s="69">
        <f t="shared" si="125"/>
        <v>24.333333333333332</v>
      </c>
      <c r="F55" s="69">
        <f t="shared" si="125"/>
        <v>12.372881355932204</v>
      </c>
      <c r="G55" s="69" t="str">
        <f t="shared" si="125"/>
        <v/>
      </c>
      <c r="H55" s="69" t="str">
        <f t="shared" si="125"/>
        <v/>
      </c>
      <c r="I55" s="69">
        <f t="shared" si="125"/>
        <v>22.453505007153076</v>
      </c>
      <c r="J55" s="69" t="str">
        <f t="shared" si="125"/>
        <v/>
      </c>
      <c r="K55" s="69" t="str">
        <f t="shared" si="125"/>
        <v/>
      </c>
      <c r="L55" s="69" t="str">
        <f t="shared" si="125"/>
        <v/>
      </c>
      <c r="M55" s="69" t="str">
        <f t="shared" ref="M55:U55" si="126">IF(M52&gt;0,M53/M54*365,"")</f>
        <v/>
      </c>
      <c r="N55" s="69" t="str">
        <f t="shared" si="126"/>
        <v/>
      </c>
      <c r="O55" s="69" t="str">
        <f t="shared" si="126"/>
        <v/>
      </c>
      <c r="P55" s="69" t="str">
        <f t="shared" si="126"/>
        <v/>
      </c>
      <c r="Q55" s="69" t="str">
        <f t="shared" si="126"/>
        <v/>
      </c>
      <c r="R55" s="69" t="str">
        <f t="shared" si="126"/>
        <v/>
      </c>
      <c r="S55" s="69" t="str">
        <f t="shared" si="126"/>
        <v/>
      </c>
      <c r="T55" s="69" t="str">
        <f t="shared" si="126"/>
        <v/>
      </c>
      <c r="U55" s="69" t="str">
        <f t="shared" si="126"/>
        <v/>
      </c>
    </row>
    <row r="56" spans="1:21" x14ac:dyDescent="0.2">
      <c r="A56" s="82" t="s">
        <v>115</v>
      </c>
      <c r="B56" s="81"/>
      <c r="C56" s="70">
        <f>IF(C52&gt;0,C55*$C$57,"")</f>
        <v>194.4021739130435</v>
      </c>
      <c r="D56" s="70">
        <f t="shared" ref="D56:L56" si="127">IF(D52&gt;0,D55*$C$57,"")</f>
        <v>167.54098360655738</v>
      </c>
      <c r="E56" s="70">
        <f t="shared" si="127"/>
        <v>170.33333333333331</v>
      </c>
      <c r="F56" s="70">
        <f t="shared" si="127"/>
        <v>86.610169491525426</v>
      </c>
      <c r="G56" s="70" t="str">
        <f t="shared" si="127"/>
        <v/>
      </c>
      <c r="H56" s="70" t="str">
        <f t="shared" si="127"/>
        <v/>
      </c>
      <c r="I56" s="70">
        <f t="shared" si="127"/>
        <v>157.17453505007154</v>
      </c>
      <c r="J56" s="70" t="str">
        <f t="shared" si="127"/>
        <v/>
      </c>
      <c r="K56" s="70" t="str">
        <f t="shared" si="127"/>
        <v/>
      </c>
      <c r="L56" s="70" t="str">
        <f t="shared" si="127"/>
        <v/>
      </c>
      <c r="M56" s="70" t="str">
        <f t="shared" ref="M56:U56" si="128">IF(M52&gt;0,M55*$C$57,"")</f>
        <v/>
      </c>
      <c r="N56" s="70" t="str">
        <f t="shared" si="128"/>
        <v/>
      </c>
      <c r="O56" s="70" t="str">
        <f t="shared" si="128"/>
        <v/>
      </c>
      <c r="P56" s="70" t="str">
        <f t="shared" si="128"/>
        <v/>
      </c>
      <c r="Q56" s="70" t="str">
        <f t="shared" si="128"/>
        <v/>
      </c>
      <c r="R56" s="70" t="str">
        <f t="shared" si="128"/>
        <v/>
      </c>
      <c r="S56" s="70" t="str">
        <f t="shared" si="128"/>
        <v/>
      </c>
      <c r="T56" s="70" t="str">
        <f t="shared" si="128"/>
        <v/>
      </c>
      <c r="U56" s="70" t="str">
        <f t="shared" si="128"/>
        <v/>
      </c>
    </row>
    <row r="57" spans="1:21" x14ac:dyDescent="0.2">
      <c r="A57" s="83" t="s">
        <v>137</v>
      </c>
      <c r="B57" s="84"/>
      <c r="C57" s="74">
        <v>7</v>
      </c>
    </row>
    <row r="58" spans="1:21" x14ac:dyDescent="0.2">
      <c r="A58" s="78" t="s">
        <v>127</v>
      </c>
      <c r="B58" s="79"/>
    </row>
    <row r="59" spans="1:21" x14ac:dyDescent="0.2">
      <c r="A59" s="76" t="s">
        <v>116</v>
      </c>
      <c r="B59" s="77"/>
    </row>
    <row r="62" spans="1:21" x14ac:dyDescent="0.2">
      <c r="A62" s="85" t="s">
        <v>103</v>
      </c>
      <c r="B62" s="86"/>
      <c r="C62" s="86"/>
      <c r="D62" s="86"/>
      <c r="E62" s="86"/>
      <c r="F62" s="86"/>
      <c r="G62" s="86"/>
      <c r="H62" s="86"/>
      <c r="I62" s="86"/>
      <c r="J62" s="86"/>
      <c r="K62" s="86"/>
      <c r="L62" s="86"/>
      <c r="M62" s="86"/>
      <c r="N62" s="86"/>
      <c r="O62" s="86"/>
      <c r="P62" s="87"/>
    </row>
    <row r="63" spans="1:21" x14ac:dyDescent="0.2">
      <c r="A63" s="39" t="s">
        <v>93</v>
      </c>
    </row>
    <row r="64" spans="1:21" ht="25.5" x14ac:dyDescent="0.2">
      <c r="A64" s="40" t="s">
        <v>3</v>
      </c>
      <c r="B64" s="40" t="s">
        <v>94</v>
      </c>
      <c r="C64" s="40" t="s">
        <v>95</v>
      </c>
      <c r="D64" s="40" t="s">
        <v>6</v>
      </c>
    </row>
    <row r="65" spans="1:4" x14ac:dyDescent="0.2">
      <c r="A65" s="41">
        <v>3</v>
      </c>
      <c r="B65" s="41">
        <v>1</v>
      </c>
      <c r="C65" s="41">
        <v>168</v>
      </c>
      <c r="D65" s="42">
        <f>A65*B65*C65*52/1000</f>
        <v>26.207999999999998</v>
      </c>
    </row>
    <row r="66" spans="1:4" x14ac:dyDescent="0.2">
      <c r="A66" s="39" t="s">
        <v>96</v>
      </c>
    </row>
    <row r="69" spans="1:4" x14ac:dyDescent="0.2">
      <c r="A69" s="39" t="s">
        <v>97</v>
      </c>
    </row>
    <row r="70" spans="1:4" ht="25.5" x14ac:dyDescent="0.2">
      <c r="A70" s="40" t="s">
        <v>98</v>
      </c>
      <c r="B70" s="40" t="s">
        <v>99</v>
      </c>
      <c r="C70" s="40"/>
      <c r="D70" s="40" t="s">
        <v>6</v>
      </c>
    </row>
    <row r="71" spans="1:4" x14ac:dyDescent="0.2">
      <c r="A71" s="41">
        <v>1</v>
      </c>
      <c r="B71" s="41">
        <v>1</v>
      </c>
      <c r="C71" s="43"/>
      <c r="D71" s="42">
        <f>A71*B71*12</f>
        <v>12</v>
      </c>
    </row>
    <row r="72" spans="1:4" x14ac:dyDescent="0.2">
      <c r="A72" s="39" t="s">
        <v>100</v>
      </c>
    </row>
    <row r="75" spans="1:4" x14ac:dyDescent="0.2">
      <c r="A75" s="39" t="s">
        <v>101</v>
      </c>
    </row>
    <row r="76" spans="1:4" ht="25.5" x14ac:dyDescent="0.2">
      <c r="A76" s="44" t="s">
        <v>9</v>
      </c>
      <c r="B76" s="40" t="s">
        <v>6</v>
      </c>
    </row>
    <row r="77" spans="1:4" x14ac:dyDescent="0.2">
      <c r="A77" s="45">
        <v>1</v>
      </c>
      <c r="B77" s="42">
        <f>A77*365</f>
        <v>365</v>
      </c>
    </row>
    <row r="79" spans="1:4" ht="25.5" x14ac:dyDescent="0.2">
      <c r="A79" s="40" t="s">
        <v>138</v>
      </c>
      <c r="B79" s="40" t="s">
        <v>139</v>
      </c>
      <c r="C79" s="40"/>
      <c r="D79" s="40" t="s">
        <v>6</v>
      </c>
    </row>
    <row r="80" spans="1:4" x14ac:dyDescent="0.2">
      <c r="A80" s="41">
        <v>2.895</v>
      </c>
      <c r="B80" s="41">
        <v>216</v>
      </c>
      <c r="C80" s="43"/>
      <c r="D80" s="42">
        <f>A80/B80*8760</f>
        <v>117.40833333333333</v>
      </c>
    </row>
    <row r="81" spans="1:1" x14ac:dyDescent="0.2">
      <c r="A81" s="39" t="s">
        <v>102</v>
      </c>
    </row>
  </sheetData>
  <mergeCells count="36">
    <mergeCell ref="A22:B22"/>
    <mergeCell ref="A23:B23"/>
    <mergeCell ref="A16:B16"/>
    <mergeCell ref="A17:B17"/>
    <mergeCell ref="A18:B18"/>
    <mergeCell ref="A20:B20"/>
    <mergeCell ref="A21:B21"/>
    <mergeCell ref="A41:B41"/>
    <mergeCell ref="A8:B8"/>
    <mergeCell ref="A9:B9"/>
    <mergeCell ref="A62:P62"/>
    <mergeCell ref="A4:B4"/>
    <mergeCell ref="A5:B5"/>
    <mergeCell ref="A6:B6"/>
    <mergeCell ref="A7:B7"/>
    <mergeCell ref="A10:B10"/>
    <mergeCell ref="A29:B29"/>
    <mergeCell ref="A30:B30"/>
    <mergeCell ref="A31:B31"/>
    <mergeCell ref="A32:B32"/>
    <mergeCell ref="A33:B33"/>
    <mergeCell ref="A34:B34"/>
    <mergeCell ref="A35:B35"/>
    <mergeCell ref="A42:B42"/>
    <mergeCell ref="A43:B43"/>
    <mergeCell ref="A44:B44"/>
    <mergeCell ref="A45:B45"/>
    <mergeCell ref="A57:B57"/>
    <mergeCell ref="A59:B59"/>
    <mergeCell ref="A46:B46"/>
    <mergeCell ref="A47:B47"/>
    <mergeCell ref="A53:B53"/>
    <mergeCell ref="A54:B54"/>
    <mergeCell ref="A55:B55"/>
    <mergeCell ref="A56:B56"/>
    <mergeCell ref="A58:B58"/>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workbookViewId="0">
      <selection activeCell="D4" sqref="D4:G4"/>
    </sheetView>
  </sheetViews>
  <sheetFormatPr baseColWidth="10" defaultColWidth="10.7109375" defaultRowHeight="12.75" x14ac:dyDescent="0.2"/>
  <sheetData>
    <row r="1" spans="1:15" ht="20.100000000000001" customHeight="1" x14ac:dyDescent="0.25">
      <c r="B1" s="47"/>
      <c r="C1" s="47"/>
      <c r="D1" s="47"/>
      <c r="E1" s="47"/>
      <c r="F1" s="47"/>
      <c r="G1" s="47"/>
      <c r="H1" s="46" t="s">
        <v>104</v>
      </c>
      <c r="J1" s="47"/>
      <c r="K1" s="47"/>
      <c r="L1" s="47"/>
      <c r="M1" s="47"/>
      <c r="N1" s="47"/>
      <c r="O1" s="47"/>
    </row>
    <row r="2" spans="1:15" ht="20.100000000000001" customHeight="1" x14ac:dyDescent="0.2">
      <c r="A2" s="47"/>
      <c r="B2" s="47"/>
      <c r="C2" s="47"/>
      <c r="D2" s="47"/>
      <c r="E2" s="47"/>
      <c r="F2" s="47"/>
      <c r="G2" s="47"/>
      <c r="H2" s="47"/>
      <c r="I2" s="47"/>
      <c r="J2" s="47"/>
      <c r="K2" s="47"/>
      <c r="L2" s="47"/>
      <c r="M2" s="47"/>
      <c r="N2" s="47"/>
      <c r="O2" s="47"/>
    </row>
    <row r="3" spans="1:15" ht="20.100000000000001" customHeight="1" x14ac:dyDescent="0.2">
      <c r="A3" s="94" t="s">
        <v>105</v>
      </c>
      <c r="B3" s="95"/>
      <c r="C3" s="95"/>
      <c r="D3" s="94" t="s">
        <v>106</v>
      </c>
      <c r="E3" s="95"/>
      <c r="F3" s="95"/>
      <c r="G3" s="95"/>
      <c r="H3" s="48" t="s">
        <v>94</v>
      </c>
      <c r="I3" s="94" t="s">
        <v>107</v>
      </c>
      <c r="J3" s="95"/>
      <c r="K3" s="95"/>
      <c r="L3" s="94" t="s">
        <v>108</v>
      </c>
      <c r="M3" s="95"/>
      <c r="N3" s="94" t="s">
        <v>109</v>
      </c>
      <c r="O3" s="95"/>
    </row>
    <row r="4" spans="1:15" ht="20.100000000000001" customHeight="1" x14ac:dyDescent="0.2">
      <c r="A4" s="96"/>
      <c r="B4" s="97"/>
      <c r="C4" s="97"/>
      <c r="D4" s="96"/>
      <c r="E4" s="97"/>
      <c r="F4" s="97"/>
      <c r="G4" s="97"/>
      <c r="H4" s="49"/>
      <c r="I4" s="96"/>
      <c r="J4" s="97"/>
      <c r="K4" s="97"/>
      <c r="L4" s="96"/>
      <c r="M4" s="97"/>
      <c r="N4" s="96"/>
      <c r="O4" s="97"/>
    </row>
    <row r="5" spans="1:15" ht="20.100000000000001" customHeight="1" x14ac:dyDescent="0.2">
      <c r="A5" s="92"/>
      <c r="B5" s="93"/>
      <c r="C5" s="93"/>
      <c r="D5" s="92"/>
      <c r="E5" s="93"/>
      <c r="F5" s="93"/>
      <c r="G5" s="93"/>
      <c r="H5" s="50"/>
      <c r="I5" s="92"/>
      <c r="J5" s="93"/>
      <c r="K5" s="93"/>
      <c r="L5" s="92"/>
      <c r="M5" s="93"/>
      <c r="N5" s="92"/>
      <c r="O5" s="93"/>
    </row>
    <row r="6" spans="1:15" ht="20.100000000000001" customHeight="1" x14ac:dyDescent="0.2">
      <c r="A6" s="92"/>
      <c r="B6" s="93"/>
      <c r="C6" s="93"/>
      <c r="D6" s="92"/>
      <c r="E6" s="93"/>
      <c r="F6" s="93"/>
      <c r="G6" s="93"/>
      <c r="H6" s="50"/>
      <c r="I6" s="92"/>
      <c r="J6" s="93"/>
      <c r="K6" s="93"/>
      <c r="L6" s="92"/>
      <c r="M6" s="93"/>
      <c r="N6" s="92"/>
      <c r="O6" s="93"/>
    </row>
    <row r="7" spans="1:15" ht="20.100000000000001" customHeight="1" x14ac:dyDescent="0.2">
      <c r="A7" s="92"/>
      <c r="B7" s="93"/>
      <c r="C7" s="93"/>
      <c r="D7" s="92"/>
      <c r="E7" s="93"/>
      <c r="F7" s="93"/>
      <c r="G7" s="93"/>
      <c r="H7" s="50"/>
      <c r="I7" s="92"/>
      <c r="J7" s="93"/>
      <c r="K7" s="93"/>
      <c r="L7" s="92"/>
      <c r="M7" s="93"/>
      <c r="N7" s="92"/>
      <c r="O7" s="93"/>
    </row>
    <row r="8" spans="1:15" ht="20.100000000000001" customHeight="1" x14ac:dyDescent="0.2">
      <c r="A8" s="92"/>
      <c r="B8" s="93"/>
      <c r="C8" s="93"/>
      <c r="D8" s="92"/>
      <c r="E8" s="93"/>
      <c r="F8" s="93"/>
      <c r="G8" s="93"/>
      <c r="H8" s="50"/>
      <c r="I8" s="92"/>
      <c r="J8" s="93"/>
      <c r="K8" s="93"/>
      <c r="L8" s="92"/>
      <c r="M8" s="93"/>
      <c r="N8" s="92"/>
      <c r="O8" s="93"/>
    </row>
    <row r="9" spans="1:15" ht="20.100000000000001" customHeight="1" x14ac:dyDescent="0.2">
      <c r="A9" s="92"/>
      <c r="B9" s="93"/>
      <c r="C9" s="93"/>
      <c r="D9" s="92"/>
      <c r="E9" s="93"/>
      <c r="F9" s="93"/>
      <c r="G9" s="93"/>
      <c r="H9" s="50"/>
      <c r="I9" s="92"/>
      <c r="J9" s="93"/>
      <c r="K9" s="93"/>
      <c r="L9" s="92"/>
      <c r="M9" s="93"/>
      <c r="N9" s="92"/>
      <c r="O9" s="93"/>
    </row>
    <row r="10" spans="1:15" ht="20.100000000000001" customHeight="1" x14ac:dyDescent="0.2">
      <c r="A10" s="92"/>
      <c r="B10" s="93"/>
      <c r="C10" s="93"/>
      <c r="D10" s="92"/>
      <c r="E10" s="93"/>
      <c r="F10" s="93"/>
      <c r="G10" s="93"/>
      <c r="H10" s="50"/>
      <c r="I10" s="92"/>
      <c r="J10" s="93"/>
      <c r="K10" s="93"/>
      <c r="L10" s="92"/>
      <c r="M10" s="93"/>
      <c r="N10" s="92"/>
      <c r="O10" s="93"/>
    </row>
    <row r="11" spans="1:15" ht="20.100000000000001" customHeight="1" x14ac:dyDescent="0.2">
      <c r="A11" s="92"/>
      <c r="B11" s="93"/>
      <c r="C11" s="93"/>
      <c r="D11" s="92"/>
      <c r="E11" s="93"/>
      <c r="F11" s="93"/>
      <c r="G11" s="93"/>
      <c r="H11" s="50"/>
      <c r="I11" s="92"/>
      <c r="J11" s="93"/>
      <c r="K11" s="93"/>
      <c r="L11" s="92"/>
      <c r="M11" s="93"/>
      <c r="N11" s="92"/>
      <c r="O11" s="93"/>
    </row>
    <row r="12" spans="1:15" ht="20.100000000000001" customHeight="1" x14ac:dyDescent="0.2">
      <c r="A12" s="92"/>
      <c r="B12" s="93"/>
      <c r="C12" s="93"/>
      <c r="D12" s="92"/>
      <c r="E12" s="93"/>
      <c r="F12" s="93"/>
      <c r="G12" s="93"/>
      <c r="H12" s="50"/>
      <c r="I12" s="92"/>
      <c r="J12" s="93"/>
      <c r="K12" s="93"/>
      <c r="L12" s="92"/>
      <c r="M12" s="93"/>
      <c r="N12" s="92"/>
      <c r="O12" s="93"/>
    </row>
    <row r="13" spans="1:15" ht="20.100000000000001" customHeight="1" x14ac:dyDescent="0.2">
      <c r="A13" s="92"/>
      <c r="B13" s="93"/>
      <c r="C13" s="93"/>
      <c r="D13" s="92"/>
      <c r="E13" s="93"/>
      <c r="F13" s="93"/>
      <c r="G13" s="93"/>
      <c r="H13" s="50"/>
      <c r="I13" s="92"/>
      <c r="J13" s="93"/>
      <c r="K13" s="93"/>
      <c r="L13" s="92"/>
      <c r="M13" s="93"/>
      <c r="N13" s="92"/>
      <c r="O13" s="93"/>
    </row>
    <row r="14" spans="1:15" ht="20.100000000000001" customHeight="1" x14ac:dyDescent="0.2">
      <c r="A14" s="92"/>
      <c r="B14" s="93"/>
      <c r="C14" s="93"/>
      <c r="D14" s="92"/>
      <c r="E14" s="93"/>
      <c r="F14" s="93"/>
      <c r="G14" s="93"/>
      <c r="H14" s="50"/>
      <c r="I14" s="92"/>
      <c r="J14" s="93"/>
      <c r="K14" s="93"/>
      <c r="L14" s="92"/>
      <c r="M14" s="93"/>
      <c r="N14" s="92"/>
      <c r="O14" s="93"/>
    </row>
    <row r="15" spans="1:15" ht="20.100000000000001" customHeight="1" x14ac:dyDescent="0.2">
      <c r="A15" s="92"/>
      <c r="B15" s="93"/>
      <c r="C15" s="93"/>
      <c r="D15" s="92"/>
      <c r="E15" s="93"/>
      <c r="F15" s="93"/>
      <c r="G15" s="93"/>
      <c r="H15" s="50"/>
      <c r="I15" s="92"/>
      <c r="J15" s="93"/>
      <c r="K15" s="93"/>
      <c r="L15" s="92"/>
      <c r="M15" s="93"/>
      <c r="N15" s="92"/>
      <c r="O15" s="93"/>
    </row>
    <row r="16" spans="1:15" ht="20.100000000000001" customHeight="1" x14ac:dyDescent="0.2">
      <c r="A16" s="92"/>
      <c r="B16" s="93"/>
      <c r="C16" s="93"/>
      <c r="D16" s="92"/>
      <c r="E16" s="93"/>
      <c r="F16" s="93"/>
      <c r="G16" s="93"/>
      <c r="H16" s="50"/>
      <c r="I16" s="92"/>
      <c r="J16" s="93"/>
      <c r="K16" s="93"/>
      <c r="L16" s="92"/>
      <c r="M16" s="93"/>
      <c r="N16" s="92"/>
      <c r="O16" s="93"/>
    </row>
    <row r="17" spans="1:15" ht="20.100000000000001" customHeight="1" x14ac:dyDescent="0.2">
      <c r="A17" s="92"/>
      <c r="B17" s="93"/>
      <c r="C17" s="93"/>
      <c r="D17" s="92"/>
      <c r="E17" s="93"/>
      <c r="F17" s="93"/>
      <c r="G17" s="93"/>
      <c r="H17" s="50"/>
      <c r="I17" s="92"/>
      <c r="J17" s="93"/>
      <c r="K17" s="93"/>
      <c r="L17" s="92"/>
      <c r="M17" s="93"/>
      <c r="N17" s="92"/>
      <c r="O17" s="93"/>
    </row>
    <row r="18" spans="1:15" ht="20.100000000000001" customHeight="1" x14ac:dyDescent="0.2">
      <c r="A18" s="92"/>
      <c r="B18" s="93"/>
      <c r="C18" s="93"/>
      <c r="D18" s="92"/>
      <c r="E18" s="93"/>
      <c r="F18" s="93"/>
      <c r="G18" s="93"/>
      <c r="H18" s="50"/>
      <c r="I18" s="92"/>
      <c r="J18" s="93"/>
      <c r="K18" s="93"/>
      <c r="L18" s="92"/>
      <c r="M18" s="93"/>
      <c r="N18" s="92"/>
      <c r="O18" s="93"/>
    </row>
    <row r="19" spans="1:15" ht="20.100000000000001" customHeight="1" x14ac:dyDescent="0.2">
      <c r="A19" s="92"/>
      <c r="B19" s="93"/>
      <c r="C19" s="93"/>
      <c r="D19" s="92"/>
      <c r="E19" s="93"/>
      <c r="F19" s="93"/>
      <c r="G19" s="93"/>
      <c r="H19" s="50"/>
      <c r="I19" s="92"/>
      <c r="J19" s="93"/>
      <c r="K19" s="93"/>
      <c r="L19" s="92"/>
      <c r="M19" s="93"/>
      <c r="N19" s="92"/>
      <c r="O19" s="93"/>
    </row>
    <row r="20" spans="1:15" ht="20.100000000000001" customHeight="1" x14ac:dyDescent="0.2">
      <c r="A20" s="92"/>
      <c r="B20" s="93"/>
      <c r="C20" s="93"/>
      <c r="D20" s="92"/>
      <c r="E20" s="93"/>
      <c r="F20" s="93"/>
      <c r="G20" s="93"/>
      <c r="H20" s="50"/>
      <c r="I20" s="92"/>
      <c r="J20" s="93"/>
      <c r="K20" s="93"/>
      <c r="L20" s="92"/>
      <c r="M20" s="93"/>
      <c r="N20" s="92"/>
      <c r="O20" s="93"/>
    </row>
    <row r="21" spans="1:15" ht="20.100000000000001" customHeight="1" x14ac:dyDescent="0.2">
      <c r="A21" s="92"/>
      <c r="B21" s="93"/>
      <c r="C21" s="93"/>
      <c r="D21" s="92"/>
      <c r="E21" s="93"/>
      <c r="F21" s="93"/>
      <c r="G21" s="93"/>
      <c r="H21" s="50"/>
      <c r="I21" s="92"/>
      <c r="J21" s="93"/>
      <c r="K21" s="93"/>
      <c r="L21" s="92"/>
      <c r="M21" s="93"/>
      <c r="N21" s="92"/>
      <c r="O21" s="93"/>
    </row>
    <row r="22" spans="1:15" ht="20.100000000000001" customHeight="1" x14ac:dyDescent="0.2">
      <c r="A22" s="92"/>
      <c r="B22" s="93"/>
      <c r="C22" s="93"/>
      <c r="D22" s="92"/>
      <c r="E22" s="93"/>
      <c r="F22" s="93"/>
      <c r="G22" s="93"/>
      <c r="H22" s="50"/>
      <c r="I22" s="92"/>
      <c r="J22" s="93"/>
      <c r="K22" s="93"/>
      <c r="L22" s="92"/>
      <c r="M22" s="93"/>
      <c r="N22" s="92"/>
      <c r="O22" s="93"/>
    </row>
    <row r="23" spans="1:15" ht="20.100000000000001" customHeight="1" x14ac:dyDescent="0.2">
      <c r="A23" s="92"/>
      <c r="B23" s="93"/>
      <c r="C23" s="93"/>
      <c r="D23" s="92"/>
      <c r="E23" s="93"/>
      <c r="F23" s="93"/>
      <c r="G23" s="93"/>
      <c r="H23" s="50"/>
      <c r="I23" s="92"/>
      <c r="J23" s="93"/>
      <c r="K23" s="93"/>
      <c r="L23" s="92"/>
      <c r="M23" s="93"/>
      <c r="N23" s="92"/>
      <c r="O23" s="93"/>
    </row>
    <row r="24" spans="1:15" ht="20.100000000000001" customHeight="1" x14ac:dyDescent="0.2">
      <c r="A24" s="92"/>
      <c r="B24" s="93"/>
      <c r="C24" s="93"/>
      <c r="D24" s="92"/>
      <c r="E24" s="93"/>
      <c r="F24" s="93"/>
      <c r="G24" s="93"/>
      <c r="H24" s="50"/>
      <c r="I24" s="92"/>
      <c r="J24" s="93"/>
      <c r="K24" s="93"/>
      <c r="L24" s="92"/>
      <c r="M24" s="93"/>
      <c r="N24" s="92"/>
      <c r="O24" s="93"/>
    </row>
    <row r="25" spans="1:15" ht="20.100000000000001" customHeight="1" x14ac:dyDescent="0.2">
      <c r="A25" s="92"/>
      <c r="B25" s="93"/>
      <c r="C25" s="93"/>
      <c r="D25" s="92"/>
      <c r="E25" s="93"/>
      <c r="F25" s="93"/>
      <c r="G25" s="93"/>
      <c r="H25" s="50"/>
      <c r="I25" s="92"/>
      <c r="J25" s="93"/>
      <c r="K25" s="93"/>
      <c r="L25" s="92"/>
      <c r="M25" s="93"/>
      <c r="N25" s="92"/>
      <c r="O25" s="93"/>
    </row>
    <row r="26" spans="1:15" ht="20.100000000000001" customHeight="1" x14ac:dyDescent="0.2">
      <c r="A26" s="92"/>
      <c r="B26" s="93"/>
      <c r="C26" s="93"/>
      <c r="D26" s="92"/>
      <c r="E26" s="93"/>
      <c r="F26" s="93"/>
      <c r="G26" s="93"/>
      <c r="H26" s="50"/>
      <c r="I26" s="92"/>
      <c r="J26" s="93"/>
      <c r="K26" s="93"/>
      <c r="L26" s="92"/>
      <c r="M26" s="93"/>
      <c r="N26" s="92"/>
      <c r="O26" s="93"/>
    </row>
    <row r="27" spans="1:15" ht="20.100000000000001" customHeight="1" x14ac:dyDescent="0.2">
      <c r="A27" s="92"/>
      <c r="B27" s="93"/>
      <c r="C27" s="93"/>
      <c r="D27" s="92"/>
      <c r="E27" s="93"/>
      <c r="F27" s="93"/>
      <c r="G27" s="93"/>
      <c r="H27" s="50"/>
      <c r="I27" s="92"/>
      <c r="J27" s="93"/>
      <c r="K27" s="93"/>
      <c r="L27" s="92"/>
      <c r="M27" s="93"/>
      <c r="N27" s="92"/>
      <c r="O27" s="93"/>
    </row>
    <row r="28" spans="1:15" ht="20.100000000000001" customHeight="1" x14ac:dyDescent="0.2">
      <c r="A28" s="92"/>
      <c r="B28" s="93"/>
      <c r="C28" s="93"/>
      <c r="D28" s="92"/>
      <c r="E28" s="93"/>
      <c r="F28" s="93"/>
      <c r="G28" s="93"/>
      <c r="H28" s="50"/>
      <c r="I28" s="92"/>
      <c r="J28" s="93"/>
      <c r="K28" s="93"/>
      <c r="L28" s="92"/>
      <c r="M28" s="93"/>
      <c r="N28" s="92"/>
      <c r="O28" s="93"/>
    </row>
    <row r="29" spans="1:15" ht="20.100000000000001" customHeight="1" x14ac:dyDescent="0.2">
      <c r="A29" s="92"/>
      <c r="B29" s="93"/>
      <c r="C29" s="93"/>
      <c r="D29" s="92"/>
      <c r="E29" s="93"/>
      <c r="F29" s="93"/>
      <c r="G29" s="93"/>
      <c r="H29" s="50"/>
      <c r="I29" s="92"/>
      <c r="J29" s="93"/>
      <c r="K29" s="93"/>
      <c r="L29" s="92"/>
      <c r="M29" s="93"/>
      <c r="N29" s="92"/>
      <c r="O29" s="93"/>
    </row>
    <row r="30" spans="1:15" ht="20.100000000000001" customHeight="1" x14ac:dyDescent="0.2">
      <c r="A30" s="92"/>
      <c r="B30" s="93"/>
      <c r="C30" s="93"/>
      <c r="D30" s="92"/>
      <c r="E30" s="93"/>
      <c r="F30" s="93"/>
      <c r="G30" s="93"/>
      <c r="H30" s="50"/>
      <c r="I30" s="92"/>
      <c r="J30" s="93"/>
      <c r="K30" s="93"/>
      <c r="L30" s="92"/>
      <c r="M30" s="93"/>
      <c r="N30" s="92"/>
      <c r="O30" s="93"/>
    </row>
    <row r="31" spans="1:15" ht="20.100000000000001" customHeight="1" x14ac:dyDescent="0.2">
      <c r="A31" s="92"/>
      <c r="B31" s="93"/>
      <c r="C31" s="93"/>
      <c r="D31" s="92"/>
      <c r="E31" s="93"/>
      <c r="F31" s="93"/>
      <c r="G31" s="93"/>
      <c r="H31" s="50"/>
      <c r="I31" s="92"/>
      <c r="J31" s="93"/>
      <c r="K31" s="93"/>
      <c r="L31" s="92"/>
      <c r="M31" s="93"/>
      <c r="N31" s="92"/>
      <c r="O31" s="93"/>
    </row>
    <row r="32" spans="1:15" ht="20.100000000000001" customHeight="1" x14ac:dyDescent="0.2">
      <c r="A32" s="92"/>
      <c r="B32" s="93"/>
      <c r="C32" s="93"/>
      <c r="D32" s="92"/>
      <c r="E32" s="93"/>
      <c r="F32" s="93"/>
      <c r="G32" s="93"/>
      <c r="H32" s="50"/>
      <c r="I32" s="92"/>
      <c r="J32" s="93"/>
      <c r="K32" s="93"/>
      <c r="L32" s="92"/>
      <c r="M32" s="93"/>
      <c r="N32" s="92"/>
      <c r="O32" s="93"/>
    </row>
    <row r="33" spans="1:15" ht="20.100000000000001" customHeight="1" x14ac:dyDescent="0.2">
      <c r="A33" s="92"/>
      <c r="B33" s="93"/>
      <c r="C33" s="93"/>
      <c r="D33" s="92"/>
      <c r="E33" s="93"/>
      <c r="F33" s="93"/>
      <c r="G33" s="93"/>
      <c r="H33" s="50"/>
      <c r="I33" s="92"/>
      <c r="J33" s="93"/>
      <c r="K33" s="93"/>
      <c r="L33" s="92"/>
      <c r="M33" s="93"/>
      <c r="N33" s="92"/>
      <c r="O33" s="93"/>
    </row>
    <row r="34" spans="1:15" ht="20.100000000000001" customHeight="1" x14ac:dyDescent="0.2">
      <c r="A34" s="92"/>
      <c r="B34" s="93"/>
      <c r="C34" s="93"/>
      <c r="D34" s="92"/>
      <c r="E34" s="93"/>
      <c r="F34" s="93"/>
      <c r="G34" s="93"/>
      <c r="H34" s="50"/>
      <c r="I34" s="92"/>
      <c r="J34" s="93"/>
      <c r="K34" s="93"/>
      <c r="L34" s="92"/>
      <c r="M34" s="93"/>
      <c r="N34" s="92"/>
      <c r="O34" s="93"/>
    </row>
    <row r="35" spans="1:15" ht="20.100000000000001" customHeight="1" x14ac:dyDescent="0.2">
      <c r="A35" s="92"/>
      <c r="B35" s="93"/>
      <c r="C35" s="93"/>
      <c r="D35" s="92"/>
      <c r="E35" s="93"/>
      <c r="F35" s="93"/>
      <c r="G35" s="93"/>
      <c r="H35" s="50"/>
      <c r="I35" s="92"/>
      <c r="J35" s="93"/>
      <c r="K35" s="93"/>
      <c r="L35" s="92"/>
      <c r="M35" s="93"/>
      <c r="N35" s="92"/>
      <c r="O35" s="93"/>
    </row>
    <row r="36" spans="1:15" ht="20.100000000000001" customHeight="1" x14ac:dyDescent="0.2">
      <c r="A36" s="92"/>
      <c r="B36" s="93"/>
      <c r="C36" s="93"/>
      <c r="D36" s="92"/>
      <c r="E36" s="93"/>
      <c r="F36" s="93"/>
      <c r="G36" s="93"/>
      <c r="H36" s="50"/>
      <c r="I36" s="92"/>
      <c r="J36" s="93"/>
      <c r="K36" s="93"/>
      <c r="L36" s="92"/>
      <c r="M36" s="93"/>
      <c r="N36" s="92"/>
      <c r="O36" s="93"/>
    </row>
    <row r="37" spans="1:15" ht="20.100000000000001" customHeight="1" x14ac:dyDescent="0.2">
      <c r="A37" s="92"/>
      <c r="B37" s="93"/>
      <c r="C37" s="93"/>
      <c r="D37" s="92"/>
      <c r="E37" s="93"/>
      <c r="F37" s="93"/>
      <c r="G37" s="93"/>
      <c r="H37" s="50"/>
      <c r="I37" s="92"/>
      <c r="J37" s="93"/>
      <c r="K37" s="93"/>
      <c r="L37" s="92"/>
      <c r="M37" s="93"/>
      <c r="N37" s="92"/>
      <c r="O37" s="93"/>
    </row>
    <row r="38" spans="1:15" ht="20.100000000000001" customHeight="1" x14ac:dyDescent="0.2">
      <c r="A38" s="92"/>
      <c r="B38" s="93"/>
      <c r="C38" s="93"/>
      <c r="D38" s="92"/>
      <c r="E38" s="93"/>
      <c r="F38" s="93"/>
      <c r="G38" s="93"/>
      <c r="H38" s="50"/>
      <c r="I38" s="92"/>
      <c r="J38" s="93"/>
      <c r="K38" s="93"/>
      <c r="L38" s="92"/>
      <c r="M38" s="93"/>
      <c r="N38" s="92"/>
      <c r="O38" s="93"/>
    </row>
    <row r="39" spans="1:15" ht="20.100000000000001" customHeight="1" x14ac:dyDescent="0.2">
      <c r="A39" s="92"/>
      <c r="B39" s="93"/>
      <c r="C39" s="93"/>
      <c r="D39" s="92"/>
      <c r="E39" s="93"/>
      <c r="F39" s="93"/>
      <c r="G39" s="93"/>
      <c r="H39" s="50"/>
      <c r="I39" s="92"/>
      <c r="J39" s="93"/>
      <c r="K39" s="93"/>
      <c r="L39" s="92"/>
      <c r="M39" s="93"/>
      <c r="N39" s="92"/>
      <c r="O39" s="93"/>
    </row>
    <row r="40" spans="1:15" ht="20.100000000000001" customHeight="1" x14ac:dyDescent="0.2">
      <c r="A40" s="92"/>
      <c r="B40" s="93"/>
      <c r="C40" s="93"/>
      <c r="D40" s="92"/>
      <c r="E40" s="93"/>
      <c r="F40" s="93"/>
      <c r="G40" s="93"/>
      <c r="H40" s="50"/>
      <c r="I40" s="92"/>
      <c r="J40" s="93"/>
      <c r="K40" s="93"/>
      <c r="L40" s="92"/>
      <c r="M40" s="93"/>
      <c r="N40" s="92"/>
      <c r="O40" s="93"/>
    </row>
    <row r="41" spans="1:15" ht="20.100000000000001" customHeight="1" x14ac:dyDescent="0.2">
      <c r="A41" s="92"/>
      <c r="B41" s="93"/>
      <c r="C41" s="93"/>
      <c r="D41" s="92"/>
      <c r="E41" s="93"/>
      <c r="F41" s="93"/>
      <c r="G41" s="93"/>
      <c r="H41" s="50"/>
      <c r="I41" s="92"/>
      <c r="J41" s="93"/>
      <c r="K41" s="93"/>
      <c r="L41" s="92"/>
      <c r="M41" s="93"/>
      <c r="N41" s="92"/>
      <c r="O41" s="93"/>
    </row>
    <row r="42" spans="1:15" ht="20.100000000000001" customHeight="1" x14ac:dyDescent="0.2">
      <c r="A42" s="92"/>
      <c r="B42" s="93"/>
      <c r="C42" s="93"/>
      <c r="D42" s="92"/>
      <c r="E42" s="93"/>
      <c r="F42" s="93"/>
      <c r="G42" s="93"/>
      <c r="H42" s="50"/>
      <c r="I42" s="92"/>
      <c r="J42" s="93"/>
      <c r="K42" s="93"/>
      <c r="L42" s="92"/>
      <c r="M42" s="93"/>
      <c r="N42" s="92"/>
      <c r="O42" s="93"/>
    </row>
    <row r="43" spans="1:15" ht="20.100000000000001" customHeight="1" x14ac:dyDescent="0.2">
      <c r="A43" s="92"/>
      <c r="B43" s="93"/>
      <c r="C43" s="93"/>
      <c r="D43" s="92"/>
      <c r="E43" s="93"/>
      <c r="F43" s="93"/>
      <c r="G43" s="93"/>
      <c r="H43" s="50"/>
      <c r="I43" s="92"/>
      <c r="J43" s="93"/>
      <c r="K43" s="93"/>
      <c r="L43" s="92"/>
      <c r="M43" s="93"/>
      <c r="N43" s="92"/>
      <c r="O43" s="93"/>
    </row>
    <row r="44" spans="1:15" ht="20.100000000000001" customHeight="1" x14ac:dyDescent="0.2">
      <c r="A44" s="92"/>
      <c r="B44" s="93"/>
      <c r="C44" s="93"/>
      <c r="D44" s="92"/>
      <c r="E44" s="93"/>
      <c r="F44" s="93"/>
      <c r="G44" s="93"/>
      <c r="H44" s="50"/>
      <c r="I44" s="92"/>
      <c r="J44" s="93"/>
      <c r="K44" s="93"/>
      <c r="L44" s="92"/>
      <c r="M44" s="93"/>
      <c r="N44" s="92"/>
      <c r="O44" s="93"/>
    </row>
    <row r="45" spans="1:15" ht="20.100000000000001" customHeight="1" x14ac:dyDescent="0.2">
      <c r="A45" s="92"/>
      <c r="B45" s="93"/>
      <c r="C45" s="93"/>
      <c r="D45" s="92"/>
      <c r="E45" s="93"/>
      <c r="F45" s="93"/>
      <c r="G45" s="93"/>
      <c r="H45" s="50"/>
      <c r="I45" s="92"/>
      <c r="J45" s="93"/>
      <c r="K45" s="93"/>
      <c r="L45" s="92"/>
      <c r="M45" s="93"/>
      <c r="N45" s="92"/>
      <c r="O45" s="93"/>
    </row>
    <row r="46" spans="1:15" ht="20.100000000000001" customHeight="1" x14ac:dyDescent="0.2">
      <c r="A46" s="92"/>
      <c r="B46" s="93"/>
      <c r="C46" s="93"/>
      <c r="D46" s="92"/>
      <c r="E46" s="93"/>
      <c r="F46" s="93"/>
      <c r="G46" s="93"/>
      <c r="H46" s="50"/>
      <c r="I46" s="92"/>
      <c r="J46" s="93"/>
      <c r="K46" s="93"/>
      <c r="L46" s="92"/>
      <c r="M46" s="93"/>
      <c r="N46" s="92"/>
      <c r="O46" s="93"/>
    </row>
    <row r="47" spans="1:15" ht="20.100000000000001" customHeight="1" x14ac:dyDescent="0.2">
      <c r="A47" s="92"/>
      <c r="B47" s="93"/>
      <c r="C47" s="93"/>
      <c r="D47" s="92"/>
      <c r="E47" s="93"/>
      <c r="F47" s="93"/>
      <c r="G47" s="93"/>
      <c r="H47" s="50"/>
      <c r="I47" s="92"/>
      <c r="J47" s="93"/>
      <c r="K47" s="93"/>
      <c r="L47" s="92"/>
      <c r="M47" s="93"/>
      <c r="N47" s="92"/>
      <c r="O47" s="93"/>
    </row>
    <row r="48" spans="1:15" ht="20.100000000000001" customHeight="1" x14ac:dyDescent="0.2">
      <c r="A48" s="92"/>
      <c r="B48" s="93"/>
      <c r="C48" s="93"/>
      <c r="D48" s="92"/>
      <c r="E48" s="93"/>
      <c r="F48" s="93"/>
      <c r="G48" s="93"/>
      <c r="H48" s="50"/>
      <c r="I48" s="92"/>
      <c r="J48" s="93"/>
      <c r="K48" s="93"/>
      <c r="L48" s="92"/>
      <c r="M48" s="93"/>
      <c r="N48" s="92"/>
      <c r="O48" s="93"/>
    </row>
    <row r="49" spans="1:15" ht="20.100000000000001" customHeight="1" x14ac:dyDescent="0.2">
      <c r="A49" s="92"/>
      <c r="B49" s="93"/>
      <c r="C49" s="93"/>
      <c r="D49" s="92"/>
      <c r="E49" s="93"/>
      <c r="F49" s="93"/>
      <c r="G49" s="93"/>
      <c r="H49" s="50"/>
      <c r="I49" s="92"/>
      <c r="J49" s="93"/>
      <c r="K49" s="93"/>
      <c r="L49" s="92"/>
      <c r="M49" s="93"/>
      <c r="N49" s="92"/>
      <c r="O49" s="93"/>
    </row>
    <row r="50" spans="1:15" ht="20.100000000000001" customHeight="1" x14ac:dyDescent="0.2">
      <c r="A50" s="92"/>
      <c r="B50" s="93"/>
      <c r="C50" s="93"/>
      <c r="D50" s="92"/>
      <c r="E50" s="93"/>
      <c r="F50" s="93"/>
      <c r="G50" s="93"/>
      <c r="H50" s="50"/>
      <c r="I50" s="92"/>
      <c r="J50" s="93"/>
      <c r="K50" s="93"/>
      <c r="L50" s="92"/>
      <c r="M50" s="93"/>
      <c r="N50" s="92"/>
      <c r="O50" s="93"/>
    </row>
    <row r="51" spans="1:15" ht="20.100000000000001" customHeight="1" x14ac:dyDescent="0.2">
      <c r="A51" s="92"/>
      <c r="B51" s="93"/>
      <c r="C51" s="93"/>
      <c r="D51" s="92"/>
      <c r="E51" s="93"/>
      <c r="F51" s="93"/>
      <c r="G51" s="93"/>
      <c r="H51" s="50"/>
      <c r="I51" s="92"/>
      <c r="J51" s="93"/>
      <c r="K51" s="93"/>
      <c r="L51" s="92"/>
      <c r="M51" s="93"/>
      <c r="N51" s="92"/>
      <c r="O51" s="93"/>
    </row>
    <row r="52" spans="1:15" ht="20.100000000000001" customHeight="1" x14ac:dyDescent="0.2">
      <c r="A52" s="92"/>
      <c r="B52" s="93"/>
      <c r="C52" s="93"/>
      <c r="D52" s="92"/>
      <c r="E52" s="93"/>
      <c r="F52" s="93"/>
      <c r="G52" s="93"/>
      <c r="H52" s="50"/>
      <c r="I52" s="92"/>
      <c r="J52" s="93"/>
      <c r="K52" s="93"/>
      <c r="L52" s="92"/>
      <c r="M52" s="93"/>
      <c r="N52" s="92"/>
      <c r="O52" s="93"/>
    </row>
    <row r="53" spans="1:15" ht="20.100000000000001" customHeight="1" x14ac:dyDescent="0.2">
      <c r="A53" s="92"/>
      <c r="B53" s="93"/>
      <c r="C53" s="93"/>
      <c r="D53" s="92"/>
      <c r="E53" s="93"/>
      <c r="F53" s="93"/>
      <c r="G53" s="93"/>
      <c r="H53" s="50"/>
      <c r="I53" s="92"/>
      <c r="J53" s="93"/>
      <c r="K53" s="93"/>
      <c r="L53" s="92"/>
      <c r="M53" s="93"/>
      <c r="N53" s="92"/>
      <c r="O53" s="93"/>
    </row>
    <row r="54" spans="1:15" ht="20.100000000000001" customHeight="1" x14ac:dyDescent="0.2">
      <c r="A54" s="92"/>
      <c r="B54" s="93"/>
      <c r="C54" s="93"/>
      <c r="D54" s="92"/>
      <c r="E54" s="93"/>
      <c r="F54" s="93"/>
      <c r="G54" s="93"/>
      <c r="H54" s="50"/>
      <c r="I54" s="92"/>
      <c r="J54" s="93"/>
      <c r="K54" s="93"/>
      <c r="L54" s="92"/>
      <c r="M54" s="93"/>
      <c r="N54" s="92"/>
      <c r="O54" s="93"/>
    </row>
    <row r="55" spans="1:15" ht="20.100000000000001" customHeight="1" x14ac:dyDescent="0.2">
      <c r="A55" s="92"/>
      <c r="B55" s="93"/>
      <c r="C55" s="93"/>
      <c r="D55" s="92"/>
      <c r="E55" s="93"/>
      <c r="F55" s="93"/>
      <c r="G55" s="93"/>
      <c r="H55" s="50"/>
      <c r="I55" s="92"/>
      <c r="J55" s="93"/>
      <c r="K55" s="93"/>
      <c r="L55" s="92"/>
      <c r="M55" s="93"/>
      <c r="N55" s="92"/>
      <c r="O55" s="93"/>
    </row>
    <row r="56" spans="1:15" ht="20.100000000000001" customHeight="1" x14ac:dyDescent="0.2">
      <c r="A56" s="92"/>
      <c r="B56" s="93"/>
      <c r="C56" s="93"/>
      <c r="D56" s="92"/>
      <c r="E56" s="93"/>
      <c r="F56" s="93"/>
      <c r="G56" s="93"/>
      <c r="H56" s="50"/>
      <c r="I56" s="92"/>
      <c r="J56" s="93"/>
      <c r="K56" s="93"/>
      <c r="L56" s="92"/>
      <c r="M56" s="93"/>
      <c r="N56" s="92"/>
      <c r="O56" s="93"/>
    </row>
    <row r="57" spans="1:15" ht="20.100000000000001" customHeight="1" x14ac:dyDescent="0.2">
      <c r="A57" s="92"/>
      <c r="B57" s="93"/>
      <c r="C57" s="93"/>
      <c r="D57" s="92"/>
      <c r="E57" s="93"/>
      <c r="F57" s="93"/>
      <c r="G57" s="93"/>
      <c r="H57" s="50"/>
      <c r="I57" s="92"/>
      <c r="J57" s="93"/>
      <c r="K57" s="93"/>
      <c r="L57" s="92"/>
      <c r="M57" s="93"/>
      <c r="N57" s="92"/>
      <c r="O57" s="93"/>
    </row>
    <row r="58" spans="1:15" ht="20.100000000000001" customHeight="1" x14ac:dyDescent="0.2">
      <c r="A58" s="92"/>
      <c r="B58" s="93"/>
      <c r="C58" s="93"/>
      <c r="D58" s="92"/>
      <c r="E58" s="93"/>
      <c r="F58" s="93"/>
      <c r="G58" s="93"/>
      <c r="H58" s="50"/>
      <c r="I58" s="92"/>
      <c r="J58" s="93"/>
      <c r="K58" s="93"/>
      <c r="L58" s="92"/>
      <c r="M58" s="93"/>
      <c r="N58" s="92"/>
      <c r="O58" s="93"/>
    </row>
    <row r="59" spans="1:15" ht="20.100000000000001" customHeight="1" x14ac:dyDescent="0.2">
      <c r="A59" s="92"/>
      <c r="B59" s="93"/>
      <c r="C59" s="93"/>
      <c r="D59" s="92"/>
      <c r="E59" s="93"/>
      <c r="F59" s="93"/>
      <c r="G59" s="93"/>
      <c r="H59" s="50"/>
      <c r="I59" s="92"/>
      <c r="J59" s="93"/>
      <c r="K59" s="93"/>
      <c r="L59" s="92"/>
      <c r="M59" s="93"/>
      <c r="N59" s="92"/>
      <c r="O59" s="93"/>
    </row>
    <row r="60" spans="1:15" ht="20.100000000000001" customHeight="1" x14ac:dyDescent="0.2">
      <c r="A60" s="92"/>
      <c r="B60" s="93"/>
      <c r="C60" s="93"/>
      <c r="D60" s="92"/>
      <c r="E60" s="93"/>
      <c r="F60" s="93"/>
      <c r="G60" s="93"/>
      <c r="H60" s="50"/>
      <c r="I60" s="92"/>
      <c r="J60" s="93"/>
      <c r="K60" s="93"/>
      <c r="L60" s="92"/>
      <c r="M60" s="93"/>
      <c r="N60" s="92"/>
      <c r="O60" s="93"/>
    </row>
    <row r="61" spans="1:15" ht="20.100000000000001" customHeight="1" x14ac:dyDescent="0.2">
      <c r="A61" s="92"/>
      <c r="B61" s="93"/>
      <c r="C61" s="93"/>
      <c r="D61" s="92"/>
      <c r="E61" s="93"/>
      <c r="F61" s="93"/>
      <c r="G61" s="93"/>
      <c r="H61" s="50"/>
      <c r="I61" s="92"/>
      <c r="J61" s="93"/>
      <c r="K61" s="93"/>
      <c r="L61" s="92"/>
      <c r="M61" s="93"/>
      <c r="N61" s="92"/>
      <c r="O61" s="93"/>
    </row>
    <row r="62" spans="1:15" ht="20.100000000000001" customHeight="1" x14ac:dyDescent="0.2">
      <c r="A62" s="92"/>
      <c r="B62" s="93"/>
      <c r="C62" s="93"/>
      <c r="D62" s="92"/>
      <c r="E62" s="93"/>
      <c r="F62" s="93"/>
      <c r="G62" s="93"/>
      <c r="H62" s="50"/>
      <c r="I62" s="92"/>
      <c r="J62" s="93"/>
      <c r="K62" s="93"/>
      <c r="L62" s="92"/>
      <c r="M62" s="93"/>
      <c r="N62" s="92"/>
      <c r="O62" s="93"/>
    </row>
    <row r="63" spans="1:15" ht="20.100000000000001" customHeight="1" x14ac:dyDescent="0.2">
      <c r="A63" s="92"/>
      <c r="B63" s="93"/>
      <c r="C63" s="93"/>
      <c r="D63" s="92"/>
      <c r="E63" s="93"/>
      <c r="F63" s="93"/>
      <c r="G63" s="93"/>
      <c r="H63" s="50"/>
      <c r="I63" s="92"/>
      <c r="J63" s="93"/>
      <c r="K63" s="93"/>
      <c r="L63" s="92"/>
      <c r="M63" s="93"/>
      <c r="N63" s="92"/>
      <c r="O63" s="93"/>
    </row>
    <row r="64" spans="1:15" ht="20.100000000000001" customHeight="1" x14ac:dyDescent="0.2">
      <c r="A64" s="92"/>
      <c r="B64" s="93"/>
      <c r="C64" s="93"/>
      <c r="D64" s="92"/>
      <c r="E64" s="93"/>
      <c r="F64" s="93"/>
      <c r="G64" s="93"/>
      <c r="H64" s="50"/>
      <c r="I64" s="92"/>
      <c r="J64" s="93"/>
      <c r="K64" s="93"/>
      <c r="L64" s="92"/>
      <c r="M64" s="93"/>
      <c r="N64" s="92"/>
      <c r="O64" s="93"/>
    </row>
    <row r="65" spans="1:15" ht="20.100000000000001" customHeight="1" x14ac:dyDescent="0.2">
      <c r="A65" s="92"/>
      <c r="B65" s="93"/>
      <c r="C65" s="93"/>
      <c r="D65" s="92"/>
      <c r="E65" s="93"/>
      <c r="F65" s="93"/>
      <c r="G65" s="93"/>
      <c r="H65" s="50"/>
      <c r="I65" s="92"/>
      <c r="J65" s="93"/>
      <c r="K65" s="93"/>
      <c r="L65" s="92"/>
      <c r="M65" s="93"/>
      <c r="N65" s="92"/>
      <c r="O65" s="93"/>
    </row>
    <row r="66" spans="1:15" ht="20.100000000000001" customHeight="1" x14ac:dyDescent="0.2">
      <c r="A66" s="92"/>
      <c r="B66" s="93"/>
      <c r="C66" s="93"/>
      <c r="D66" s="92"/>
      <c r="E66" s="93"/>
      <c r="F66" s="93"/>
      <c r="G66" s="93"/>
      <c r="H66" s="50"/>
      <c r="I66" s="92"/>
      <c r="J66" s="93"/>
      <c r="K66" s="93"/>
      <c r="L66" s="92"/>
      <c r="M66" s="93"/>
      <c r="N66" s="92"/>
      <c r="O66" s="93"/>
    </row>
    <row r="67" spans="1:15" ht="20.100000000000001" customHeight="1" x14ac:dyDescent="0.2">
      <c r="A67" s="92"/>
      <c r="B67" s="93"/>
      <c r="C67" s="93"/>
      <c r="D67" s="92"/>
      <c r="E67" s="93"/>
      <c r="F67" s="93"/>
      <c r="G67" s="93"/>
      <c r="H67" s="50"/>
      <c r="I67" s="92"/>
      <c r="J67" s="93"/>
      <c r="K67" s="93"/>
      <c r="L67" s="92"/>
      <c r="M67" s="93"/>
      <c r="N67" s="92"/>
      <c r="O67" s="93"/>
    </row>
    <row r="68" spans="1:15" ht="20.100000000000001" customHeight="1" x14ac:dyDescent="0.2">
      <c r="A68" s="92"/>
      <c r="B68" s="93"/>
      <c r="C68" s="93"/>
      <c r="D68" s="92"/>
      <c r="E68" s="93"/>
      <c r="F68" s="93"/>
      <c r="G68" s="93"/>
      <c r="H68" s="50"/>
      <c r="I68" s="92"/>
      <c r="J68" s="93"/>
      <c r="K68" s="93"/>
      <c r="L68" s="92"/>
      <c r="M68" s="93"/>
      <c r="N68" s="92"/>
      <c r="O68" s="93"/>
    </row>
    <row r="69" spans="1:15" ht="20.100000000000001" customHeight="1" x14ac:dyDescent="0.2">
      <c r="A69" s="92"/>
      <c r="B69" s="93"/>
      <c r="C69" s="93"/>
      <c r="D69" s="92"/>
      <c r="E69" s="93"/>
      <c r="F69" s="93"/>
      <c r="G69" s="93"/>
      <c r="H69" s="50"/>
      <c r="I69" s="92"/>
      <c r="J69" s="93"/>
      <c r="K69" s="93"/>
      <c r="L69" s="92"/>
      <c r="M69" s="93"/>
      <c r="N69" s="92"/>
      <c r="O69" s="93"/>
    </row>
    <row r="70" spans="1:15" ht="20.100000000000001" customHeight="1" x14ac:dyDescent="0.2">
      <c r="A70" s="92"/>
      <c r="B70" s="93"/>
      <c r="C70" s="93"/>
      <c r="D70" s="92"/>
      <c r="E70" s="93"/>
      <c r="F70" s="93"/>
      <c r="G70" s="93"/>
      <c r="H70" s="50"/>
      <c r="I70" s="92"/>
      <c r="J70" s="93"/>
      <c r="K70" s="93"/>
      <c r="L70" s="92"/>
      <c r="M70" s="93"/>
      <c r="N70" s="92"/>
      <c r="O70" s="93"/>
    </row>
    <row r="71" spans="1:15" ht="20.100000000000001" customHeight="1" x14ac:dyDescent="0.2">
      <c r="A71" s="92"/>
      <c r="B71" s="93"/>
      <c r="C71" s="93"/>
      <c r="D71" s="92"/>
      <c r="E71" s="93"/>
      <c r="F71" s="93"/>
      <c r="G71" s="93"/>
      <c r="H71" s="50"/>
      <c r="I71" s="92"/>
      <c r="J71" s="93"/>
      <c r="K71" s="93"/>
      <c r="L71" s="92"/>
      <c r="M71" s="93"/>
      <c r="N71" s="92"/>
      <c r="O71" s="93"/>
    </row>
    <row r="72" spans="1:15" ht="20.100000000000001" customHeight="1" x14ac:dyDescent="0.2">
      <c r="A72" s="92"/>
      <c r="B72" s="93"/>
      <c r="C72" s="93"/>
      <c r="D72" s="92"/>
      <c r="E72" s="93"/>
      <c r="F72" s="93"/>
      <c r="G72" s="93"/>
      <c r="H72" s="50"/>
      <c r="I72" s="92"/>
      <c r="J72" s="93"/>
      <c r="K72" s="93"/>
      <c r="L72" s="92"/>
      <c r="M72" s="93"/>
      <c r="N72" s="92"/>
      <c r="O72" s="93"/>
    </row>
    <row r="73" spans="1:15" ht="20.100000000000001" customHeight="1" x14ac:dyDescent="0.2">
      <c r="A73" s="92"/>
      <c r="B73" s="93"/>
      <c r="C73" s="93"/>
      <c r="D73" s="92"/>
      <c r="E73" s="93"/>
      <c r="F73" s="93"/>
      <c r="G73" s="93"/>
      <c r="H73" s="50"/>
      <c r="I73" s="92"/>
      <c r="J73" s="93"/>
      <c r="K73" s="93"/>
      <c r="L73" s="92"/>
      <c r="M73" s="93"/>
      <c r="N73" s="92"/>
      <c r="O73" s="93"/>
    </row>
    <row r="74" spans="1:15" ht="20.100000000000001" customHeight="1" x14ac:dyDescent="0.2">
      <c r="A74" s="92"/>
      <c r="B74" s="93"/>
      <c r="C74" s="93"/>
      <c r="D74" s="92"/>
      <c r="E74" s="93"/>
      <c r="F74" s="93"/>
      <c r="G74" s="93"/>
      <c r="H74" s="50"/>
      <c r="I74" s="92"/>
      <c r="J74" s="93"/>
      <c r="K74" s="93"/>
      <c r="L74" s="92"/>
      <c r="M74" s="93"/>
      <c r="N74" s="92"/>
      <c r="O74" s="93"/>
    </row>
    <row r="75" spans="1:15" ht="20.100000000000001" customHeight="1" x14ac:dyDescent="0.2">
      <c r="A75" s="92"/>
      <c r="B75" s="93"/>
      <c r="C75" s="93"/>
      <c r="D75" s="92"/>
      <c r="E75" s="93"/>
      <c r="F75" s="93"/>
      <c r="G75" s="93"/>
      <c r="H75" s="50"/>
      <c r="I75" s="92"/>
      <c r="J75" s="93"/>
      <c r="K75" s="93"/>
      <c r="L75" s="92"/>
      <c r="M75" s="93"/>
      <c r="N75" s="92"/>
      <c r="O75" s="93"/>
    </row>
    <row r="76" spans="1:15" ht="20.100000000000001" customHeight="1" x14ac:dyDescent="0.2">
      <c r="A76" s="92"/>
      <c r="B76" s="93"/>
      <c r="C76" s="93"/>
      <c r="D76" s="92"/>
      <c r="E76" s="93"/>
      <c r="F76" s="93"/>
      <c r="G76" s="93"/>
      <c r="H76" s="50"/>
      <c r="I76" s="92"/>
      <c r="J76" s="93"/>
      <c r="K76" s="93"/>
      <c r="L76" s="92"/>
      <c r="M76" s="93"/>
      <c r="N76" s="92"/>
      <c r="O76" s="93"/>
    </row>
    <row r="77" spans="1:15" ht="20.100000000000001" customHeight="1" x14ac:dyDescent="0.2">
      <c r="A77" s="92"/>
      <c r="B77" s="93"/>
      <c r="C77" s="93"/>
      <c r="D77" s="92"/>
      <c r="E77" s="93"/>
      <c r="F77" s="93"/>
      <c r="G77" s="93"/>
      <c r="H77" s="50"/>
      <c r="I77" s="92"/>
      <c r="J77" s="93"/>
      <c r="K77" s="93"/>
      <c r="L77" s="92"/>
      <c r="M77" s="93"/>
      <c r="N77" s="92"/>
      <c r="O77" s="93"/>
    </row>
    <row r="78" spans="1:15" ht="20.100000000000001" customHeight="1" x14ac:dyDescent="0.2">
      <c r="A78" s="92"/>
      <c r="B78" s="93"/>
      <c r="C78" s="93"/>
      <c r="D78" s="92"/>
      <c r="E78" s="93"/>
      <c r="F78" s="93"/>
      <c r="G78" s="93"/>
      <c r="H78" s="50"/>
      <c r="I78" s="92"/>
      <c r="J78" s="93"/>
      <c r="K78" s="93"/>
      <c r="L78" s="92"/>
      <c r="M78" s="93"/>
      <c r="N78" s="92"/>
      <c r="O78" s="93"/>
    </row>
    <row r="79" spans="1:15" ht="20.100000000000001" customHeight="1" x14ac:dyDescent="0.2">
      <c r="A79" s="92"/>
      <c r="B79" s="93"/>
      <c r="C79" s="93"/>
      <c r="D79" s="92"/>
      <c r="E79" s="93"/>
      <c r="F79" s="93"/>
      <c r="G79" s="93"/>
      <c r="H79" s="50"/>
      <c r="I79" s="92"/>
      <c r="J79" s="93"/>
      <c r="K79" s="93"/>
      <c r="L79" s="92"/>
      <c r="M79" s="93"/>
      <c r="N79" s="92"/>
      <c r="O79" s="93"/>
    </row>
    <row r="80" spans="1:15" ht="20.100000000000001" customHeight="1" x14ac:dyDescent="0.2">
      <c r="A80" s="92"/>
      <c r="B80" s="93"/>
      <c r="C80" s="93"/>
      <c r="D80" s="92"/>
      <c r="E80" s="93"/>
      <c r="F80" s="93"/>
      <c r="G80" s="93"/>
      <c r="H80" s="50"/>
      <c r="I80" s="92"/>
      <c r="J80" s="93"/>
      <c r="K80" s="93"/>
      <c r="L80" s="92"/>
      <c r="M80" s="93"/>
      <c r="N80" s="92"/>
      <c r="O80" s="93"/>
    </row>
  </sheetData>
  <mergeCells count="390">
    <mergeCell ref="A3:C3"/>
    <mergeCell ref="D3:G3"/>
    <mergeCell ref="I3:K3"/>
    <mergeCell ref="L3:M3"/>
    <mergeCell ref="N3:O3"/>
    <mergeCell ref="A4:C4"/>
    <mergeCell ref="D4:G4"/>
    <mergeCell ref="I4:K4"/>
    <mergeCell ref="L4:M4"/>
    <mergeCell ref="N4:O4"/>
    <mergeCell ref="A5:C5"/>
    <mergeCell ref="D5:G5"/>
    <mergeCell ref="I5:K5"/>
    <mergeCell ref="L5:M5"/>
    <mergeCell ref="N5:O5"/>
    <mergeCell ref="A6:C6"/>
    <mergeCell ref="D6:G6"/>
    <mergeCell ref="I6:K6"/>
    <mergeCell ref="L6:M6"/>
    <mergeCell ref="N6:O6"/>
    <mergeCell ref="A7:C7"/>
    <mergeCell ref="D7:G7"/>
    <mergeCell ref="I7:K7"/>
    <mergeCell ref="L7:M7"/>
    <mergeCell ref="N7:O7"/>
    <mergeCell ref="A8:C8"/>
    <mergeCell ref="D8:G8"/>
    <mergeCell ref="I8:K8"/>
    <mergeCell ref="L8:M8"/>
    <mergeCell ref="N8:O8"/>
    <mergeCell ref="A9:C9"/>
    <mergeCell ref="D9:G9"/>
    <mergeCell ref="I9:K9"/>
    <mergeCell ref="L9:M9"/>
    <mergeCell ref="N9:O9"/>
    <mergeCell ref="A10:C10"/>
    <mergeCell ref="D10:G10"/>
    <mergeCell ref="I10:K10"/>
    <mergeCell ref="L10:M10"/>
    <mergeCell ref="N10:O10"/>
    <mergeCell ref="A11:C11"/>
    <mergeCell ref="D11:G11"/>
    <mergeCell ref="I11:K11"/>
    <mergeCell ref="L11:M11"/>
    <mergeCell ref="N11:O11"/>
    <mergeCell ref="A12:C12"/>
    <mergeCell ref="D12:G12"/>
    <mergeCell ref="I12:K12"/>
    <mergeCell ref="L12:M12"/>
    <mergeCell ref="N12:O12"/>
    <mergeCell ref="A13:C13"/>
    <mergeCell ref="D13:G13"/>
    <mergeCell ref="I13:K13"/>
    <mergeCell ref="L13:M13"/>
    <mergeCell ref="N13:O13"/>
    <mergeCell ref="A14:C14"/>
    <mergeCell ref="D14:G14"/>
    <mergeCell ref="I14:K14"/>
    <mergeCell ref="L14:M14"/>
    <mergeCell ref="N14:O14"/>
    <mergeCell ref="A15:C15"/>
    <mergeCell ref="D15:G15"/>
    <mergeCell ref="I15:K15"/>
    <mergeCell ref="L15:M15"/>
    <mergeCell ref="N15:O15"/>
    <mergeCell ref="A16:C16"/>
    <mergeCell ref="D16:G16"/>
    <mergeCell ref="I16:K16"/>
    <mergeCell ref="L16:M16"/>
    <mergeCell ref="N16:O16"/>
    <mergeCell ref="A17:C17"/>
    <mergeCell ref="D17:G17"/>
    <mergeCell ref="I17:K17"/>
    <mergeCell ref="L17:M17"/>
    <mergeCell ref="N17:O17"/>
    <mergeCell ref="A18:C18"/>
    <mergeCell ref="D18:G18"/>
    <mergeCell ref="I18:K18"/>
    <mergeCell ref="L18:M18"/>
    <mergeCell ref="N18:O18"/>
    <mergeCell ref="A19:C19"/>
    <mergeCell ref="D19:G19"/>
    <mergeCell ref="I19:K19"/>
    <mergeCell ref="L19:M19"/>
    <mergeCell ref="N19:O19"/>
    <mergeCell ref="A20:C20"/>
    <mergeCell ref="D20:G20"/>
    <mergeCell ref="I20:K20"/>
    <mergeCell ref="L20:M20"/>
    <mergeCell ref="N20:O20"/>
    <mergeCell ref="A21:C21"/>
    <mergeCell ref="D21:G21"/>
    <mergeCell ref="I21:K21"/>
    <mergeCell ref="L21:M21"/>
    <mergeCell ref="N21:O21"/>
    <mergeCell ref="A22:C22"/>
    <mergeCell ref="D22:G22"/>
    <mergeCell ref="I22:K22"/>
    <mergeCell ref="L22:M22"/>
    <mergeCell ref="N22:O22"/>
    <mergeCell ref="A23:C23"/>
    <mergeCell ref="D23:G23"/>
    <mergeCell ref="I23:K23"/>
    <mergeCell ref="L23:M23"/>
    <mergeCell ref="N23:O23"/>
    <mergeCell ref="A24:C24"/>
    <mergeCell ref="D24:G24"/>
    <mergeCell ref="I24:K24"/>
    <mergeCell ref="L24:M24"/>
    <mergeCell ref="N24:O24"/>
    <mergeCell ref="A25:C25"/>
    <mergeCell ref="D25:G25"/>
    <mergeCell ref="I25:K25"/>
    <mergeCell ref="L25:M25"/>
    <mergeCell ref="N25:O25"/>
    <mergeCell ref="A26:C26"/>
    <mergeCell ref="D26:G26"/>
    <mergeCell ref="I26:K26"/>
    <mergeCell ref="L26:M26"/>
    <mergeCell ref="N26:O26"/>
    <mergeCell ref="A27:C27"/>
    <mergeCell ref="D27:G27"/>
    <mergeCell ref="I27:K27"/>
    <mergeCell ref="L27:M27"/>
    <mergeCell ref="N27:O27"/>
    <mergeCell ref="A28:C28"/>
    <mergeCell ref="D28:G28"/>
    <mergeCell ref="I28:K28"/>
    <mergeCell ref="L28:M28"/>
    <mergeCell ref="N28:O28"/>
    <mergeCell ref="A29:C29"/>
    <mergeCell ref="D29:G29"/>
    <mergeCell ref="I29:K29"/>
    <mergeCell ref="L29:M29"/>
    <mergeCell ref="N29:O29"/>
    <mergeCell ref="A30:C30"/>
    <mergeCell ref="D30:G30"/>
    <mergeCell ref="I30:K30"/>
    <mergeCell ref="L30:M30"/>
    <mergeCell ref="N30:O30"/>
    <mergeCell ref="A31:C31"/>
    <mergeCell ref="D31:G31"/>
    <mergeCell ref="I31:K31"/>
    <mergeCell ref="L31:M31"/>
    <mergeCell ref="N31:O31"/>
    <mergeCell ref="A32:C32"/>
    <mergeCell ref="D32:G32"/>
    <mergeCell ref="I32:K32"/>
    <mergeCell ref="L32:M32"/>
    <mergeCell ref="N32:O32"/>
    <mergeCell ref="A33:C33"/>
    <mergeCell ref="D33:G33"/>
    <mergeCell ref="I33:K33"/>
    <mergeCell ref="L33:M33"/>
    <mergeCell ref="N33:O33"/>
    <mergeCell ref="A34:C34"/>
    <mergeCell ref="D34:G34"/>
    <mergeCell ref="I34:K34"/>
    <mergeCell ref="L34:M34"/>
    <mergeCell ref="N34:O34"/>
    <mergeCell ref="A35:C35"/>
    <mergeCell ref="D35:G35"/>
    <mergeCell ref="I35:K35"/>
    <mergeCell ref="L35:M35"/>
    <mergeCell ref="N35:O35"/>
    <mergeCell ref="A36:C36"/>
    <mergeCell ref="D36:G36"/>
    <mergeCell ref="I36:K36"/>
    <mergeCell ref="L36:M36"/>
    <mergeCell ref="N36:O36"/>
    <mergeCell ref="A37:C37"/>
    <mergeCell ref="D37:G37"/>
    <mergeCell ref="I37:K37"/>
    <mergeCell ref="L37:M37"/>
    <mergeCell ref="N37:O37"/>
    <mergeCell ref="A38:C38"/>
    <mergeCell ref="D38:G38"/>
    <mergeCell ref="I38:K38"/>
    <mergeCell ref="L38:M38"/>
    <mergeCell ref="N38:O38"/>
    <mergeCell ref="A39:C39"/>
    <mergeCell ref="D39:G39"/>
    <mergeCell ref="I39:K39"/>
    <mergeCell ref="L39:M39"/>
    <mergeCell ref="N39:O39"/>
    <mergeCell ref="A40:C40"/>
    <mergeCell ref="D40:G40"/>
    <mergeCell ref="I40:K40"/>
    <mergeCell ref="L40:M40"/>
    <mergeCell ref="N40:O40"/>
    <mergeCell ref="A41:C41"/>
    <mergeCell ref="D41:G41"/>
    <mergeCell ref="I41:K41"/>
    <mergeCell ref="L41:M41"/>
    <mergeCell ref="N41:O41"/>
    <mergeCell ref="A42:C42"/>
    <mergeCell ref="D42:G42"/>
    <mergeCell ref="I42:K42"/>
    <mergeCell ref="L42:M42"/>
    <mergeCell ref="N42:O42"/>
    <mergeCell ref="A43:C43"/>
    <mergeCell ref="D43:G43"/>
    <mergeCell ref="I43:K43"/>
    <mergeCell ref="L43:M43"/>
    <mergeCell ref="N43:O43"/>
    <mergeCell ref="A44:C44"/>
    <mergeCell ref="D44:G44"/>
    <mergeCell ref="I44:K44"/>
    <mergeCell ref="L44:M44"/>
    <mergeCell ref="N44:O44"/>
    <mergeCell ref="A45:C45"/>
    <mergeCell ref="D45:G45"/>
    <mergeCell ref="I45:K45"/>
    <mergeCell ref="L45:M45"/>
    <mergeCell ref="N45:O45"/>
    <mergeCell ref="A46:C46"/>
    <mergeCell ref="D46:G46"/>
    <mergeCell ref="I46:K46"/>
    <mergeCell ref="L46:M46"/>
    <mergeCell ref="N46:O46"/>
    <mergeCell ref="A47:C47"/>
    <mergeCell ref="D47:G47"/>
    <mergeCell ref="I47:K47"/>
    <mergeCell ref="L47:M47"/>
    <mergeCell ref="N47:O47"/>
    <mergeCell ref="A48:C48"/>
    <mergeCell ref="D48:G48"/>
    <mergeCell ref="I48:K48"/>
    <mergeCell ref="L48:M48"/>
    <mergeCell ref="N48:O48"/>
    <mergeCell ref="A49:C49"/>
    <mergeCell ref="D49:G49"/>
    <mergeCell ref="I49:K49"/>
    <mergeCell ref="L49:M49"/>
    <mergeCell ref="N49:O49"/>
    <mergeCell ref="A50:C50"/>
    <mergeCell ref="D50:G50"/>
    <mergeCell ref="I50:K50"/>
    <mergeCell ref="L50:M50"/>
    <mergeCell ref="N50:O50"/>
    <mergeCell ref="A51:C51"/>
    <mergeCell ref="D51:G51"/>
    <mergeCell ref="I51:K51"/>
    <mergeCell ref="L51:M51"/>
    <mergeCell ref="N51:O51"/>
    <mergeCell ref="A52:C52"/>
    <mergeCell ref="D52:G52"/>
    <mergeCell ref="I52:K52"/>
    <mergeCell ref="L52:M52"/>
    <mergeCell ref="N52:O52"/>
    <mergeCell ref="A53:C53"/>
    <mergeCell ref="D53:G53"/>
    <mergeCell ref="I53:K53"/>
    <mergeCell ref="L53:M53"/>
    <mergeCell ref="N53:O53"/>
    <mergeCell ref="A54:C54"/>
    <mergeCell ref="D54:G54"/>
    <mergeCell ref="I54:K54"/>
    <mergeCell ref="L54:M54"/>
    <mergeCell ref="N54:O54"/>
    <mergeCell ref="A55:C55"/>
    <mergeCell ref="D55:G55"/>
    <mergeCell ref="I55:K55"/>
    <mergeCell ref="L55:M55"/>
    <mergeCell ref="N55:O55"/>
    <mergeCell ref="A56:C56"/>
    <mergeCell ref="D56:G56"/>
    <mergeCell ref="I56:K56"/>
    <mergeCell ref="L56:M56"/>
    <mergeCell ref="N56:O56"/>
    <mergeCell ref="A57:C57"/>
    <mergeCell ref="D57:G57"/>
    <mergeCell ref="I57:K57"/>
    <mergeCell ref="L57:M57"/>
    <mergeCell ref="N57:O57"/>
    <mergeCell ref="A58:C58"/>
    <mergeCell ref="D58:G58"/>
    <mergeCell ref="I58:K58"/>
    <mergeCell ref="L58:M58"/>
    <mergeCell ref="N58:O58"/>
    <mergeCell ref="A59:C59"/>
    <mergeCell ref="D59:G59"/>
    <mergeCell ref="I59:K59"/>
    <mergeCell ref="L59:M59"/>
    <mergeCell ref="N59:O59"/>
    <mergeCell ref="A60:C60"/>
    <mergeCell ref="D60:G60"/>
    <mergeCell ref="I60:K60"/>
    <mergeCell ref="L60:M60"/>
    <mergeCell ref="N60:O60"/>
    <mergeCell ref="A61:C61"/>
    <mergeCell ref="D61:G61"/>
    <mergeCell ref="I61:K61"/>
    <mergeCell ref="L61:M61"/>
    <mergeCell ref="N61:O61"/>
    <mergeCell ref="A62:C62"/>
    <mergeCell ref="D62:G62"/>
    <mergeCell ref="I62:K62"/>
    <mergeCell ref="L62:M62"/>
    <mergeCell ref="N62:O62"/>
    <mergeCell ref="A63:C63"/>
    <mergeCell ref="D63:G63"/>
    <mergeCell ref="I63:K63"/>
    <mergeCell ref="L63:M63"/>
    <mergeCell ref="N63:O63"/>
    <mergeCell ref="A64:C64"/>
    <mergeCell ref="D64:G64"/>
    <mergeCell ref="I64:K64"/>
    <mergeCell ref="L64:M64"/>
    <mergeCell ref="N64:O64"/>
    <mergeCell ref="A65:C65"/>
    <mergeCell ref="D65:G65"/>
    <mergeCell ref="I65:K65"/>
    <mergeCell ref="L65:M65"/>
    <mergeCell ref="N65:O65"/>
    <mergeCell ref="A66:C66"/>
    <mergeCell ref="D66:G66"/>
    <mergeCell ref="I66:K66"/>
    <mergeCell ref="L66:M66"/>
    <mergeCell ref="N66:O66"/>
    <mergeCell ref="A67:C67"/>
    <mergeCell ref="D67:G67"/>
    <mergeCell ref="I67:K67"/>
    <mergeCell ref="L67:M67"/>
    <mergeCell ref="N67:O67"/>
    <mergeCell ref="A68:C68"/>
    <mergeCell ref="D68:G68"/>
    <mergeCell ref="I68:K68"/>
    <mergeCell ref="L68:M68"/>
    <mergeCell ref="N68:O68"/>
    <mergeCell ref="A69:C69"/>
    <mergeCell ref="D69:G69"/>
    <mergeCell ref="I69:K69"/>
    <mergeCell ref="L69:M69"/>
    <mergeCell ref="N69:O69"/>
    <mergeCell ref="A70:C70"/>
    <mergeCell ref="D70:G70"/>
    <mergeCell ref="I70:K70"/>
    <mergeCell ref="L70:M70"/>
    <mergeCell ref="N70:O70"/>
    <mergeCell ref="A71:C71"/>
    <mergeCell ref="D71:G71"/>
    <mergeCell ref="I71:K71"/>
    <mergeCell ref="L71:M71"/>
    <mergeCell ref="N71:O71"/>
    <mergeCell ref="A72:C72"/>
    <mergeCell ref="D72:G72"/>
    <mergeCell ref="I72:K72"/>
    <mergeCell ref="L72:M72"/>
    <mergeCell ref="N72:O72"/>
    <mergeCell ref="A73:C73"/>
    <mergeCell ref="D73:G73"/>
    <mergeCell ref="I73:K73"/>
    <mergeCell ref="L73:M73"/>
    <mergeCell ref="N73:O73"/>
    <mergeCell ref="A74:C74"/>
    <mergeCell ref="D74:G74"/>
    <mergeCell ref="I74:K74"/>
    <mergeCell ref="L74:M74"/>
    <mergeCell ref="N74:O74"/>
    <mergeCell ref="A75:C75"/>
    <mergeCell ref="D75:G75"/>
    <mergeCell ref="I75:K75"/>
    <mergeCell ref="L75:M75"/>
    <mergeCell ref="N75:O75"/>
    <mergeCell ref="A76:C76"/>
    <mergeCell ref="D76:G76"/>
    <mergeCell ref="I76:K76"/>
    <mergeCell ref="L76:M76"/>
    <mergeCell ref="N76:O76"/>
    <mergeCell ref="A77:C77"/>
    <mergeCell ref="D77:G77"/>
    <mergeCell ref="I77:K77"/>
    <mergeCell ref="L77:M77"/>
    <mergeCell ref="N77:O77"/>
    <mergeCell ref="A78:C78"/>
    <mergeCell ref="D78:G78"/>
    <mergeCell ref="I78:K78"/>
    <mergeCell ref="L78:M78"/>
    <mergeCell ref="N78:O78"/>
    <mergeCell ref="A79:C79"/>
    <mergeCell ref="D79:G79"/>
    <mergeCell ref="I79:K79"/>
    <mergeCell ref="L79:M79"/>
    <mergeCell ref="N79:O79"/>
    <mergeCell ref="A80:C80"/>
    <mergeCell ref="D80:G80"/>
    <mergeCell ref="I80:K80"/>
    <mergeCell ref="L80:M80"/>
    <mergeCell ref="N80:O80"/>
  </mergeCells>
  <pageMargins left="0.7" right="0.7" top="0.78740157499999996" bottom="0.78740157499999996" header="0.3" footer="0.3"/>
  <pageSetup paperSize="9" scale="4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B12" sqref="B12"/>
    </sheetView>
  </sheetViews>
  <sheetFormatPr baseColWidth="10" defaultColWidth="10.7109375" defaultRowHeight="12.75" x14ac:dyDescent="0.2"/>
  <sheetData>
    <row r="1" spans="1:8" ht="20.25" x14ac:dyDescent="0.3">
      <c r="A1" s="56" t="s">
        <v>110</v>
      </c>
    </row>
    <row r="3" spans="1:8" ht="36" x14ac:dyDescent="0.2">
      <c r="A3" s="52" t="s">
        <v>45</v>
      </c>
      <c r="B3" s="58">
        <v>0.13</v>
      </c>
      <c r="D3" s="34"/>
      <c r="H3" s="1"/>
    </row>
    <row r="4" spans="1:8" ht="36" x14ac:dyDescent="0.2">
      <c r="A4" s="52" t="s">
        <v>46</v>
      </c>
      <c r="B4" s="58">
        <v>0.12</v>
      </c>
      <c r="D4" s="34"/>
      <c r="H4" s="1"/>
    </row>
    <row r="5" spans="1:8" ht="36" x14ac:dyDescent="0.2">
      <c r="A5" s="52" t="s">
        <v>48</v>
      </c>
      <c r="B5" s="58">
        <v>0.1</v>
      </c>
      <c r="D5" s="34"/>
      <c r="H5" s="1"/>
    </row>
    <row r="6" spans="1:8" ht="36" x14ac:dyDescent="0.2">
      <c r="A6" s="52" t="s">
        <v>50</v>
      </c>
      <c r="B6" s="58">
        <v>0.06</v>
      </c>
      <c r="D6" s="34"/>
      <c r="H6" s="1"/>
    </row>
    <row r="7" spans="1:8" ht="36" x14ac:dyDescent="0.2">
      <c r="A7" s="52" t="s">
        <v>27</v>
      </c>
      <c r="B7" s="58">
        <v>7.0000000000000007E-2</v>
      </c>
      <c r="D7" s="34"/>
      <c r="H7" s="1"/>
    </row>
    <row r="8" spans="1:8" ht="36" x14ac:dyDescent="0.2">
      <c r="A8" s="52" t="s">
        <v>47</v>
      </c>
      <c r="B8" s="58">
        <v>0.12</v>
      </c>
      <c r="D8" s="34"/>
      <c r="H8" s="1"/>
    </row>
    <row r="9" spans="1:8" ht="108" x14ac:dyDescent="0.2">
      <c r="A9" s="52" t="s">
        <v>64</v>
      </c>
      <c r="B9" s="58">
        <v>0.17</v>
      </c>
      <c r="D9" s="34"/>
      <c r="H9" s="1"/>
    </row>
    <row r="10" spans="1:8" ht="72" x14ac:dyDescent="0.2">
      <c r="A10" s="52" t="s">
        <v>73</v>
      </c>
      <c r="B10" s="58">
        <v>0.14000000000000001</v>
      </c>
      <c r="D10" s="34"/>
      <c r="H10" s="1"/>
    </row>
    <row r="11" spans="1:8" ht="54" x14ac:dyDescent="0.2">
      <c r="A11" s="53" t="s">
        <v>49</v>
      </c>
      <c r="B11" s="58">
        <v>0.09</v>
      </c>
      <c r="D11" s="34"/>
      <c r="H11" s="1"/>
    </row>
    <row r="12" spans="1:8" ht="15" x14ac:dyDescent="0.2">
      <c r="A12" s="54" t="s">
        <v>51</v>
      </c>
      <c r="B12" s="55">
        <f>SUM(B3:B11)</f>
        <v>1</v>
      </c>
      <c r="D12" s="34"/>
      <c r="H12" s="1"/>
    </row>
    <row r="14" spans="1:8" x14ac:dyDescent="0.2">
      <c r="A14" s="57" t="s">
        <v>111</v>
      </c>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4"/>
  <sheetViews>
    <sheetView showGridLines="0" workbookViewId="0">
      <selection activeCell="A7" sqref="A7:H7"/>
    </sheetView>
  </sheetViews>
  <sheetFormatPr baseColWidth="10" defaultColWidth="10.7109375" defaultRowHeight="12.75" x14ac:dyDescent="0.2"/>
  <cols>
    <col min="1" max="1" width="7.42578125" customWidth="1"/>
    <col min="2" max="2" width="17.28515625" customWidth="1"/>
    <col min="3" max="3" width="11.5703125" customWidth="1"/>
    <col min="4" max="4" width="9.5703125" customWidth="1"/>
    <col min="5" max="5" width="11.7109375" customWidth="1"/>
    <col min="6" max="7" width="11.5703125" customWidth="1"/>
    <col min="8" max="8" width="11.5703125" style="1" customWidth="1"/>
    <col min="9" max="9" width="11.5703125" customWidth="1"/>
    <col min="11" max="11" width="12" customWidth="1"/>
    <col min="12" max="12" width="12.140625" customWidth="1"/>
    <col min="13" max="13" width="11.5703125" bestFit="1" customWidth="1"/>
    <col min="14" max="14" width="12.140625" customWidth="1"/>
    <col min="16" max="16" width="11.5703125" style="3" bestFit="1" customWidth="1"/>
    <col min="17" max="17" width="11.5703125" bestFit="1" customWidth="1"/>
    <col min="18" max="18" width="11" customWidth="1"/>
  </cols>
  <sheetData>
    <row r="1" spans="1:8" x14ac:dyDescent="0.2">
      <c r="A1" s="59" t="s">
        <v>30</v>
      </c>
      <c r="B1" s="60"/>
      <c r="C1" s="4">
        <v>1</v>
      </c>
      <c r="D1" s="59">
        <v>2021</v>
      </c>
      <c r="E1" s="60"/>
      <c r="F1" s="138" t="s">
        <v>128</v>
      </c>
      <c r="G1" s="139"/>
      <c r="H1" s="140"/>
    </row>
    <row r="2" spans="1:8" x14ac:dyDescent="0.2">
      <c r="A2" s="147" t="s">
        <v>24</v>
      </c>
      <c r="B2" s="148"/>
      <c r="C2" s="4">
        <v>466</v>
      </c>
      <c r="D2" s="147" t="s">
        <v>31</v>
      </c>
      <c r="E2" s="148"/>
      <c r="F2" s="141"/>
      <c r="G2" s="142"/>
      <c r="H2" s="143"/>
    </row>
    <row r="3" spans="1:8" x14ac:dyDescent="0.2">
      <c r="A3" s="147" t="s">
        <v>129</v>
      </c>
      <c r="B3" s="148"/>
      <c r="C3" s="71">
        <f>G89/C1</f>
        <v>497.46399999999994</v>
      </c>
      <c r="D3" s="147" t="s">
        <v>31</v>
      </c>
      <c r="E3" s="148"/>
      <c r="F3" s="141"/>
      <c r="G3" s="142"/>
      <c r="H3" s="143"/>
    </row>
    <row r="4" spans="1:8" x14ac:dyDescent="0.2">
      <c r="A4" s="149" t="s">
        <v>36</v>
      </c>
      <c r="B4" s="150"/>
      <c r="C4" s="150"/>
      <c r="D4" s="150"/>
      <c r="E4" s="151"/>
      <c r="F4" s="141"/>
      <c r="G4" s="142"/>
      <c r="H4" s="143"/>
    </row>
    <row r="5" spans="1:8" x14ac:dyDescent="0.2">
      <c r="A5" s="152" t="s">
        <v>41</v>
      </c>
      <c r="B5" s="153"/>
      <c r="C5" s="153"/>
      <c r="D5" s="153"/>
      <c r="E5" s="154"/>
      <c r="F5" s="141"/>
      <c r="G5" s="142"/>
      <c r="H5" s="143"/>
    </row>
    <row r="6" spans="1:8" x14ac:dyDescent="0.2">
      <c r="A6" s="155" t="s">
        <v>37</v>
      </c>
      <c r="B6" s="156"/>
      <c r="C6" s="156"/>
      <c r="D6" s="156"/>
      <c r="E6" s="157"/>
      <c r="F6" s="144"/>
      <c r="G6" s="145"/>
      <c r="H6" s="146"/>
    </row>
    <row r="7" spans="1:8" ht="18" x14ac:dyDescent="0.25">
      <c r="A7" s="158" t="s">
        <v>131</v>
      </c>
      <c r="B7" s="159"/>
      <c r="C7" s="159"/>
      <c r="D7" s="159"/>
      <c r="E7" s="159"/>
      <c r="F7" s="159"/>
      <c r="G7" s="159"/>
      <c r="H7" s="160"/>
    </row>
    <row r="8" spans="1:8" ht="15.75" x14ac:dyDescent="0.25">
      <c r="A8" s="161" t="s">
        <v>0</v>
      </c>
      <c r="B8" s="162"/>
      <c r="C8" s="162"/>
      <c r="D8" s="162"/>
      <c r="E8" s="162"/>
      <c r="F8" s="162"/>
      <c r="G8" s="162"/>
      <c r="H8" s="163"/>
    </row>
    <row r="9" spans="1:8" ht="12.75" customHeight="1" x14ac:dyDescent="0.2">
      <c r="A9" s="164" t="s">
        <v>22</v>
      </c>
      <c r="B9" s="165"/>
      <c r="C9" s="165"/>
      <c r="D9" s="165"/>
      <c r="E9" s="165"/>
      <c r="F9" s="165"/>
      <c r="G9" s="165"/>
      <c r="H9" s="166"/>
    </row>
    <row r="10" spans="1:8" x14ac:dyDescent="0.2">
      <c r="A10" s="164"/>
      <c r="B10" s="165"/>
      <c r="C10" s="165"/>
      <c r="D10" s="165"/>
      <c r="E10" s="165"/>
      <c r="F10" s="165"/>
      <c r="G10" s="165"/>
      <c r="H10" s="166"/>
    </row>
    <row r="11" spans="1:8" ht="12.75" customHeight="1" x14ac:dyDescent="0.2">
      <c r="A11" s="164"/>
      <c r="B11" s="165"/>
      <c r="C11" s="165"/>
      <c r="D11" s="165"/>
      <c r="E11" s="165"/>
      <c r="F11" s="165"/>
      <c r="G11" s="165"/>
      <c r="H11" s="166"/>
    </row>
    <row r="12" spans="1:8" ht="12.75" customHeight="1" x14ac:dyDescent="0.2">
      <c r="A12" s="167"/>
      <c r="B12" s="168"/>
      <c r="C12" s="168"/>
      <c r="D12" s="168"/>
      <c r="E12" s="168"/>
      <c r="F12" s="168"/>
      <c r="G12" s="168"/>
      <c r="H12" s="169"/>
    </row>
    <row r="13" spans="1:8" x14ac:dyDescent="0.2">
      <c r="A13" s="170" t="s">
        <v>35</v>
      </c>
      <c r="B13" s="171"/>
      <c r="C13" s="171"/>
      <c r="D13" s="171"/>
      <c r="E13" s="171"/>
      <c r="F13" s="171"/>
      <c r="G13" s="172"/>
      <c r="H13" s="17">
        <v>0.31</v>
      </c>
    </row>
    <row r="14" spans="1:8" ht="38.25" x14ac:dyDescent="0.2">
      <c r="A14" s="5"/>
      <c r="B14" s="2" t="s">
        <v>1</v>
      </c>
      <c r="C14" s="2" t="s">
        <v>2</v>
      </c>
      <c r="D14" s="2" t="s">
        <v>3</v>
      </c>
      <c r="E14" s="2" t="s">
        <v>4</v>
      </c>
      <c r="F14" s="2" t="s">
        <v>5</v>
      </c>
      <c r="G14" s="6" t="s">
        <v>6</v>
      </c>
      <c r="H14" s="10" t="s">
        <v>7</v>
      </c>
    </row>
    <row r="15" spans="1:8" ht="15.75" customHeight="1" x14ac:dyDescent="0.2">
      <c r="A15" s="135" t="s">
        <v>52</v>
      </c>
      <c r="B15" s="20" t="s">
        <v>44</v>
      </c>
      <c r="C15" s="18" t="s">
        <v>28</v>
      </c>
      <c r="D15" s="19">
        <v>0</v>
      </c>
      <c r="E15" s="19">
        <v>1</v>
      </c>
      <c r="F15" s="19">
        <v>168</v>
      </c>
      <c r="G15" s="7">
        <f>D15*E15*F15*52/1000</f>
        <v>0</v>
      </c>
      <c r="H15" s="11">
        <f>G15*$H$13</f>
        <v>0</v>
      </c>
    </row>
    <row r="16" spans="1:8" x14ac:dyDescent="0.2">
      <c r="A16" s="136"/>
      <c r="B16" s="21" t="s">
        <v>13</v>
      </c>
      <c r="C16" s="18" t="s">
        <v>28</v>
      </c>
      <c r="D16" s="19">
        <v>25</v>
      </c>
      <c r="E16" s="19">
        <v>1</v>
      </c>
      <c r="F16" s="19">
        <v>20</v>
      </c>
      <c r="G16" s="7">
        <f>D16*E16*F16*52/1000</f>
        <v>26</v>
      </c>
      <c r="H16" s="11">
        <f>G16*$H$13</f>
        <v>8.06</v>
      </c>
    </row>
    <row r="17" spans="1:16" x14ac:dyDescent="0.2">
      <c r="A17" s="136"/>
      <c r="B17" s="20" t="s">
        <v>29</v>
      </c>
      <c r="C17" s="18" t="s">
        <v>28</v>
      </c>
      <c r="D17" s="19">
        <v>15</v>
      </c>
      <c r="E17" s="19">
        <v>1</v>
      </c>
      <c r="F17" s="19">
        <v>8</v>
      </c>
      <c r="G17" s="7">
        <f>D17*E17*F17*52/1000</f>
        <v>6.24</v>
      </c>
      <c r="H17" s="11">
        <f>G17*$H$13</f>
        <v>1.9344000000000001</v>
      </c>
    </row>
    <row r="18" spans="1:16" x14ac:dyDescent="0.2">
      <c r="A18" s="136"/>
      <c r="B18" s="20" t="s">
        <v>40</v>
      </c>
      <c r="C18" s="18" t="s">
        <v>28</v>
      </c>
      <c r="D18" s="19">
        <v>5</v>
      </c>
      <c r="E18" s="19">
        <v>1</v>
      </c>
      <c r="F18" s="19">
        <v>1</v>
      </c>
      <c r="G18" s="7">
        <f>D18*E18*F18*52/1000</f>
        <v>0.26</v>
      </c>
      <c r="H18" s="11">
        <f>G18*$H$13</f>
        <v>8.0600000000000005E-2</v>
      </c>
      <c r="O18" s="3"/>
      <c r="P18"/>
    </row>
    <row r="19" spans="1:16" x14ac:dyDescent="0.2">
      <c r="A19" s="137"/>
      <c r="B19" s="20" t="s">
        <v>43</v>
      </c>
      <c r="C19" s="18" t="s">
        <v>28</v>
      </c>
      <c r="D19" s="19">
        <v>4</v>
      </c>
      <c r="E19" s="19">
        <v>1</v>
      </c>
      <c r="F19" s="19">
        <v>168</v>
      </c>
      <c r="G19" s="7">
        <f>D19*E19*F19*52/1000</f>
        <v>34.944000000000003</v>
      </c>
      <c r="H19" s="11">
        <f>G19*$H$13</f>
        <v>10.832640000000001</v>
      </c>
      <c r="O19" s="3"/>
      <c r="P19"/>
    </row>
    <row r="20" spans="1:16" x14ac:dyDescent="0.2">
      <c r="A20" s="115" t="s">
        <v>32</v>
      </c>
      <c r="B20" s="116"/>
      <c r="C20" s="23">
        <f>SUM(G15:G19)</f>
        <v>67.444000000000003</v>
      </c>
      <c r="D20" s="117" t="s">
        <v>31</v>
      </c>
      <c r="E20" s="118"/>
      <c r="F20" s="118"/>
      <c r="G20" s="118"/>
      <c r="H20" s="119"/>
      <c r="O20" s="3"/>
      <c r="P20"/>
    </row>
    <row r="21" spans="1:16" x14ac:dyDescent="0.2">
      <c r="A21" s="115" t="s">
        <v>33</v>
      </c>
      <c r="B21" s="116"/>
      <c r="C21" s="23">
        <f>C20/$C$1</f>
        <v>67.444000000000003</v>
      </c>
      <c r="D21" s="120" t="s">
        <v>31</v>
      </c>
      <c r="E21" s="121"/>
      <c r="F21" s="121"/>
      <c r="G21" s="121"/>
      <c r="H21" s="122"/>
      <c r="O21" s="3"/>
      <c r="P21"/>
    </row>
    <row r="22" spans="1:16" x14ac:dyDescent="0.2">
      <c r="A22" s="115" t="s">
        <v>34</v>
      </c>
      <c r="B22" s="116"/>
      <c r="C22" s="24">
        <f>C20/$G$89</f>
        <v>0.1355756396442758</v>
      </c>
      <c r="D22" s="123" t="s">
        <v>84</v>
      </c>
      <c r="E22" s="124"/>
      <c r="F22" s="124"/>
      <c r="G22" s="124"/>
      <c r="H22" s="125"/>
      <c r="O22" s="3"/>
      <c r="P22"/>
    </row>
    <row r="23" spans="1:16" x14ac:dyDescent="0.2">
      <c r="A23" s="135" t="s">
        <v>42</v>
      </c>
      <c r="B23" s="20" t="s">
        <v>38</v>
      </c>
      <c r="C23" s="18" t="s">
        <v>39</v>
      </c>
      <c r="D23" s="19">
        <v>0</v>
      </c>
      <c r="E23" s="19">
        <v>1</v>
      </c>
      <c r="F23" s="19">
        <v>168</v>
      </c>
      <c r="G23" s="7">
        <f>D23*E23*F23*52/1000</f>
        <v>0</v>
      </c>
      <c r="H23" s="11">
        <f>G23*$H$13</f>
        <v>0</v>
      </c>
      <c r="O23" s="3"/>
      <c r="P23"/>
    </row>
    <row r="24" spans="1:16" x14ac:dyDescent="0.2">
      <c r="A24" s="136"/>
      <c r="B24" s="20" t="s">
        <v>20</v>
      </c>
      <c r="C24" s="18" t="s">
        <v>39</v>
      </c>
      <c r="D24" s="19">
        <v>42</v>
      </c>
      <c r="E24" s="19">
        <v>1</v>
      </c>
      <c r="F24" s="19">
        <v>14</v>
      </c>
      <c r="G24" s="7">
        <f>D24*E24*F24*52/1000</f>
        <v>30.576000000000001</v>
      </c>
      <c r="H24" s="11">
        <f>G24*$H$13</f>
        <v>9.4785599999999999</v>
      </c>
      <c r="O24" s="3"/>
      <c r="P24"/>
    </row>
    <row r="25" spans="1:16" x14ac:dyDescent="0.2">
      <c r="A25" s="136"/>
      <c r="B25" s="25" t="s">
        <v>14</v>
      </c>
      <c r="C25" s="18" t="s">
        <v>39</v>
      </c>
      <c r="D25" s="19">
        <v>50</v>
      </c>
      <c r="E25" s="19">
        <v>1</v>
      </c>
      <c r="F25" s="19">
        <v>2</v>
      </c>
      <c r="G25" s="7">
        <f>D25*E25*F25*52/1000</f>
        <v>5.2</v>
      </c>
      <c r="H25" s="11">
        <f>G25*$H$13</f>
        <v>1.6120000000000001</v>
      </c>
      <c r="O25" s="3"/>
      <c r="P25"/>
    </row>
    <row r="26" spans="1:16" x14ac:dyDescent="0.2">
      <c r="A26" s="136"/>
      <c r="B26" s="25" t="s">
        <v>12</v>
      </c>
      <c r="C26" s="18" t="s">
        <v>39</v>
      </c>
      <c r="D26" s="19">
        <v>10</v>
      </c>
      <c r="E26" s="19">
        <v>1</v>
      </c>
      <c r="F26" s="19">
        <v>7</v>
      </c>
      <c r="G26" s="7">
        <f>D26*E26*F26*52/1000</f>
        <v>3.64</v>
      </c>
      <c r="H26" s="11">
        <f>G26*$H$13</f>
        <v>1.1284000000000001</v>
      </c>
      <c r="O26" s="3"/>
      <c r="P26"/>
    </row>
    <row r="27" spans="1:16" x14ac:dyDescent="0.2">
      <c r="A27" s="137"/>
      <c r="B27" s="20"/>
      <c r="C27" s="18"/>
      <c r="D27" s="19"/>
      <c r="E27" s="19"/>
      <c r="F27" s="19"/>
      <c r="G27" s="7">
        <f>D27*E27*F27*52/1000</f>
        <v>0</v>
      </c>
      <c r="H27" s="11">
        <f>G27*$H$13</f>
        <v>0</v>
      </c>
      <c r="O27" s="3"/>
      <c r="P27"/>
    </row>
    <row r="28" spans="1:16" x14ac:dyDescent="0.2">
      <c r="A28" s="115" t="s">
        <v>32</v>
      </c>
      <c r="B28" s="116"/>
      <c r="C28" s="23">
        <f>SUM(G23:G27)</f>
        <v>39.416000000000004</v>
      </c>
      <c r="D28" s="117" t="s">
        <v>31</v>
      </c>
      <c r="E28" s="118"/>
      <c r="F28" s="118"/>
      <c r="G28" s="118"/>
      <c r="H28" s="119"/>
      <c r="O28" s="3"/>
      <c r="P28"/>
    </row>
    <row r="29" spans="1:16" x14ac:dyDescent="0.2">
      <c r="A29" s="115" t="s">
        <v>33</v>
      </c>
      <c r="B29" s="116"/>
      <c r="C29" s="23">
        <f>C28/$C$1</f>
        <v>39.416000000000004</v>
      </c>
      <c r="D29" s="120" t="s">
        <v>31</v>
      </c>
      <c r="E29" s="121"/>
      <c r="F29" s="121"/>
      <c r="G29" s="121"/>
      <c r="H29" s="122"/>
      <c r="O29" s="3"/>
      <c r="P29"/>
    </row>
    <row r="30" spans="1:16" x14ac:dyDescent="0.2">
      <c r="A30" s="115" t="s">
        <v>34</v>
      </c>
      <c r="B30" s="116"/>
      <c r="C30" s="24">
        <f>C28/$G$89</f>
        <v>7.9233874209993102E-2</v>
      </c>
      <c r="D30" s="123" t="s">
        <v>53</v>
      </c>
      <c r="E30" s="124"/>
      <c r="F30" s="124"/>
      <c r="G30" s="124"/>
      <c r="H30" s="125"/>
      <c r="O30" s="3"/>
      <c r="P30"/>
    </row>
    <row r="31" spans="1:16" x14ac:dyDescent="0.2">
      <c r="A31" s="135" t="s">
        <v>54</v>
      </c>
      <c r="B31" s="20" t="s">
        <v>55</v>
      </c>
      <c r="C31" s="18" t="s">
        <v>56</v>
      </c>
      <c r="D31" s="19">
        <v>5</v>
      </c>
      <c r="E31" s="19">
        <v>1</v>
      </c>
      <c r="F31" s="19">
        <v>7</v>
      </c>
      <c r="G31" s="7">
        <f t="shared" ref="G31:G39" si="0">D31*E31*F31*52/1000</f>
        <v>1.82</v>
      </c>
      <c r="H31" s="11">
        <f t="shared" ref="H31:H39" si="1">G31*$H$13</f>
        <v>0.56420000000000003</v>
      </c>
      <c r="O31" s="3"/>
      <c r="P31"/>
    </row>
    <row r="32" spans="1:16" x14ac:dyDescent="0.2">
      <c r="A32" s="136"/>
      <c r="B32" s="20" t="s">
        <v>55</v>
      </c>
      <c r="C32" s="18" t="s">
        <v>26</v>
      </c>
      <c r="D32" s="19">
        <v>5</v>
      </c>
      <c r="E32" s="19">
        <v>3</v>
      </c>
      <c r="F32" s="19">
        <v>14</v>
      </c>
      <c r="G32" s="7">
        <f t="shared" si="0"/>
        <v>10.92</v>
      </c>
      <c r="H32" s="11">
        <f t="shared" si="1"/>
        <v>3.3851999999999998</v>
      </c>
      <c r="O32" s="3"/>
      <c r="P32"/>
    </row>
    <row r="33" spans="1:16" x14ac:dyDescent="0.2">
      <c r="A33" s="136"/>
      <c r="B33" s="25" t="s">
        <v>55</v>
      </c>
      <c r="C33" s="18" t="s">
        <v>25</v>
      </c>
      <c r="D33" s="19">
        <v>15</v>
      </c>
      <c r="E33" s="19">
        <v>1</v>
      </c>
      <c r="F33" s="19">
        <v>7</v>
      </c>
      <c r="G33" s="7">
        <f t="shared" si="0"/>
        <v>5.46</v>
      </c>
      <c r="H33" s="11">
        <f t="shared" si="1"/>
        <v>1.6925999999999999</v>
      </c>
      <c r="O33" s="3"/>
      <c r="P33"/>
    </row>
    <row r="34" spans="1:16" x14ac:dyDescent="0.2">
      <c r="A34" s="136"/>
      <c r="B34" s="25" t="s">
        <v>57</v>
      </c>
      <c r="C34" s="18" t="s">
        <v>58</v>
      </c>
      <c r="D34" s="19">
        <v>15</v>
      </c>
      <c r="E34" s="19">
        <v>2</v>
      </c>
      <c r="F34" s="19">
        <v>2</v>
      </c>
      <c r="G34" s="7">
        <f t="shared" si="0"/>
        <v>3.12</v>
      </c>
      <c r="H34" s="11">
        <f t="shared" si="1"/>
        <v>0.96720000000000006</v>
      </c>
      <c r="O34" s="3"/>
      <c r="P34"/>
    </row>
    <row r="35" spans="1:16" x14ac:dyDescent="0.2">
      <c r="A35" s="136"/>
      <c r="B35" s="20" t="s">
        <v>59</v>
      </c>
      <c r="C35" s="18" t="s">
        <v>26</v>
      </c>
      <c r="D35" s="19">
        <v>3</v>
      </c>
      <c r="E35" s="19">
        <v>3</v>
      </c>
      <c r="F35" s="19">
        <v>7</v>
      </c>
      <c r="G35" s="7">
        <f t="shared" si="0"/>
        <v>3.2759999999999998</v>
      </c>
      <c r="H35" s="11">
        <f t="shared" si="1"/>
        <v>1.01556</v>
      </c>
      <c r="O35" s="3"/>
      <c r="P35"/>
    </row>
    <row r="36" spans="1:16" x14ac:dyDescent="0.2">
      <c r="A36" s="136"/>
      <c r="B36" s="20" t="s">
        <v>60</v>
      </c>
      <c r="C36" s="18" t="s">
        <v>39</v>
      </c>
      <c r="D36" s="19">
        <v>10</v>
      </c>
      <c r="E36" s="19">
        <v>1</v>
      </c>
      <c r="F36" s="19">
        <v>7</v>
      </c>
      <c r="G36" s="7">
        <f t="shared" si="0"/>
        <v>3.64</v>
      </c>
      <c r="H36" s="11">
        <f t="shared" si="1"/>
        <v>1.1284000000000001</v>
      </c>
      <c r="O36" s="3"/>
      <c r="P36"/>
    </row>
    <row r="37" spans="1:16" x14ac:dyDescent="0.2">
      <c r="A37" s="136"/>
      <c r="B37" s="20" t="s">
        <v>55</v>
      </c>
      <c r="C37" s="18" t="s">
        <v>39</v>
      </c>
      <c r="D37" s="19">
        <v>5</v>
      </c>
      <c r="E37" s="19">
        <v>1</v>
      </c>
      <c r="F37" s="19">
        <v>7</v>
      </c>
      <c r="G37" s="7">
        <f t="shared" si="0"/>
        <v>1.82</v>
      </c>
      <c r="H37" s="11">
        <f t="shared" si="1"/>
        <v>0.56420000000000003</v>
      </c>
      <c r="O37" s="3"/>
      <c r="P37"/>
    </row>
    <row r="38" spans="1:16" x14ac:dyDescent="0.2">
      <c r="A38" s="136"/>
      <c r="B38" s="20" t="s">
        <v>55</v>
      </c>
      <c r="C38" s="18" t="s">
        <v>61</v>
      </c>
      <c r="D38" s="19">
        <v>5</v>
      </c>
      <c r="E38" s="19">
        <v>1</v>
      </c>
      <c r="F38" s="19">
        <v>7</v>
      </c>
      <c r="G38" s="7">
        <f t="shared" si="0"/>
        <v>1.82</v>
      </c>
      <c r="H38" s="11">
        <f t="shared" si="1"/>
        <v>0.56420000000000003</v>
      </c>
      <c r="O38" s="3"/>
      <c r="P38"/>
    </row>
    <row r="39" spans="1:16" x14ac:dyDescent="0.2">
      <c r="A39" s="137"/>
      <c r="B39" s="20" t="s">
        <v>55</v>
      </c>
      <c r="C39" s="18" t="s">
        <v>62</v>
      </c>
      <c r="D39" s="19">
        <v>12</v>
      </c>
      <c r="E39" s="19">
        <v>1</v>
      </c>
      <c r="F39" s="19">
        <v>1</v>
      </c>
      <c r="G39" s="7">
        <f t="shared" si="0"/>
        <v>0.624</v>
      </c>
      <c r="H39" s="11">
        <f t="shared" si="1"/>
        <v>0.19344</v>
      </c>
      <c r="O39" s="3"/>
      <c r="P39"/>
    </row>
    <row r="40" spans="1:16" x14ac:dyDescent="0.2">
      <c r="A40" s="115" t="s">
        <v>32</v>
      </c>
      <c r="B40" s="116"/>
      <c r="C40" s="23">
        <f>SUM(G31:G39)</f>
        <v>32.5</v>
      </c>
      <c r="D40" s="117" t="s">
        <v>31</v>
      </c>
      <c r="E40" s="118"/>
      <c r="F40" s="118"/>
      <c r="G40" s="118"/>
      <c r="H40" s="119"/>
      <c r="O40" s="3"/>
      <c r="P40"/>
    </row>
    <row r="41" spans="1:16" x14ac:dyDescent="0.2">
      <c r="A41" s="115" t="s">
        <v>33</v>
      </c>
      <c r="B41" s="116"/>
      <c r="C41" s="23">
        <f>C40/$C$1</f>
        <v>32.5</v>
      </c>
      <c r="D41" s="120" t="s">
        <v>31</v>
      </c>
      <c r="E41" s="121"/>
      <c r="F41" s="121"/>
      <c r="G41" s="121"/>
      <c r="H41" s="122"/>
      <c r="O41" s="3"/>
      <c r="P41"/>
    </row>
    <row r="42" spans="1:16" x14ac:dyDescent="0.2">
      <c r="A42" s="115" t="s">
        <v>34</v>
      </c>
      <c r="B42" s="116"/>
      <c r="C42" s="24">
        <f>C40/$G$89</f>
        <v>6.5331360661273985E-2</v>
      </c>
      <c r="D42" s="123" t="s">
        <v>63</v>
      </c>
      <c r="E42" s="124"/>
      <c r="F42" s="124"/>
      <c r="G42" s="124"/>
      <c r="H42" s="125"/>
      <c r="O42" s="3"/>
      <c r="P42"/>
    </row>
    <row r="43" spans="1:16" x14ac:dyDescent="0.2">
      <c r="A43" s="135" t="s">
        <v>66</v>
      </c>
      <c r="B43" s="20" t="s">
        <v>68</v>
      </c>
      <c r="C43" s="18" t="s">
        <v>62</v>
      </c>
      <c r="D43" s="19">
        <v>50</v>
      </c>
      <c r="E43" s="19">
        <v>1</v>
      </c>
      <c r="F43" s="19">
        <v>15</v>
      </c>
      <c r="G43" s="7">
        <f>D43*E43*F43*52/1000</f>
        <v>39</v>
      </c>
      <c r="H43" s="11">
        <f>G43*$H$13</f>
        <v>12.09</v>
      </c>
    </row>
    <row r="44" spans="1:16" x14ac:dyDescent="0.2">
      <c r="A44" s="136"/>
      <c r="B44" s="21" t="s">
        <v>69</v>
      </c>
      <c r="C44" s="18" t="s">
        <v>62</v>
      </c>
      <c r="D44" s="19">
        <v>12</v>
      </c>
      <c r="E44" s="19">
        <v>1</v>
      </c>
      <c r="F44" s="19">
        <v>20</v>
      </c>
      <c r="G44" s="7">
        <f>D44*E44*F44*52/1000</f>
        <v>12.48</v>
      </c>
      <c r="H44" s="11">
        <f>G44*$H$13</f>
        <v>3.8688000000000002</v>
      </c>
    </row>
    <row r="45" spans="1:16" x14ac:dyDescent="0.2">
      <c r="A45" s="136"/>
      <c r="B45" s="20" t="s">
        <v>70</v>
      </c>
      <c r="C45" s="18" t="s">
        <v>62</v>
      </c>
      <c r="D45" s="19">
        <v>21</v>
      </c>
      <c r="E45" s="19">
        <v>1</v>
      </c>
      <c r="F45" s="19">
        <v>84</v>
      </c>
      <c r="G45" s="7">
        <f>D45*E45*F45*52/1000</f>
        <v>91.727999999999994</v>
      </c>
      <c r="H45" s="11">
        <f>G45*$H$13</f>
        <v>28.435679999999998</v>
      </c>
    </row>
    <row r="46" spans="1:16" x14ac:dyDescent="0.2">
      <c r="A46" s="136"/>
      <c r="B46" s="20" t="s">
        <v>71</v>
      </c>
      <c r="C46" s="18" t="s">
        <v>62</v>
      </c>
      <c r="D46" s="19">
        <v>21</v>
      </c>
      <c r="E46" s="19">
        <v>1</v>
      </c>
      <c r="F46" s="19">
        <v>1</v>
      </c>
      <c r="G46" s="7">
        <f>D46*E46*F46*52/1000</f>
        <v>1.0920000000000001</v>
      </c>
      <c r="H46" s="11">
        <f>G46*$H$13</f>
        <v>0.33852000000000004</v>
      </c>
    </row>
    <row r="47" spans="1:16" x14ac:dyDescent="0.2">
      <c r="A47" s="137"/>
      <c r="B47" s="20"/>
      <c r="C47" s="18"/>
      <c r="D47" s="19"/>
      <c r="E47" s="19"/>
      <c r="F47" s="19"/>
      <c r="G47" s="7">
        <f>D47*E47*F47*52/1000</f>
        <v>0</v>
      </c>
      <c r="H47" s="11">
        <f>G47*$H$13</f>
        <v>0</v>
      </c>
    </row>
    <row r="48" spans="1:16" x14ac:dyDescent="0.2">
      <c r="A48" s="115" t="s">
        <v>32</v>
      </c>
      <c r="B48" s="116"/>
      <c r="C48" s="23">
        <f>SUM(G43:G47)</f>
        <v>144.30000000000001</v>
      </c>
      <c r="D48" s="117" t="s">
        <v>31</v>
      </c>
      <c r="E48" s="118"/>
      <c r="F48" s="118"/>
      <c r="G48" s="118"/>
      <c r="H48" s="119"/>
    </row>
    <row r="49" spans="1:8" x14ac:dyDescent="0.2">
      <c r="A49" s="115" t="s">
        <v>33</v>
      </c>
      <c r="B49" s="116"/>
      <c r="C49" s="23">
        <f>C48/$C$1</f>
        <v>144.30000000000001</v>
      </c>
      <c r="D49" s="120" t="s">
        <v>31</v>
      </c>
      <c r="E49" s="121"/>
      <c r="F49" s="121"/>
      <c r="G49" s="121"/>
      <c r="H49" s="122"/>
    </row>
    <row r="50" spans="1:8" x14ac:dyDescent="0.2">
      <c r="A50" s="115" t="s">
        <v>34</v>
      </c>
      <c r="B50" s="116"/>
      <c r="C50" s="24">
        <f>C48/$G$89</f>
        <v>0.29007124133605655</v>
      </c>
      <c r="D50" s="123" t="s">
        <v>67</v>
      </c>
      <c r="E50" s="124"/>
      <c r="F50" s="124"/>
      <c r="G50" s="124"/>
      <c r="H50" s="125"/>
    </row>
    <row r="51" spans="1:8" x14ac:dyDescent="0.2">
      <c r="A51" s="135" t="s">
        <v>74</v>
      </c>
      <c r="B51" s="20" t="s">
        <v>75</v>
      </c>
      <c r="C51" s="18"/>
      <c r="D51" s="19">
        <v>1000</v>
      </c>
      <c r="E51" s="19">
        <v>1</v>
      </c>
      <c r="F51" s="19">
        <v>1</v>
      </c>
      <c r="G51" s="7">
        <f>D51*E51*F51*52/1000</f>
        <v>52</v>
      </c>
      <c r="H51" s="11">
        <f>G51*$H$13</f>
        <v>16.12</v>
      </c>
    </row>
    <row r="52" spans="1:8" x14ac:dyDescent="0.2">
      <c r="A52" s="136"/>
      <c r="B52" s="21" t="s">
        <v>76</v>
      </c>
      <c r="C52" s="18"/>
      <c r="D52" s="19">
        <v>10</v>
      </c>
      <c r="E52" s="19">
        <v>1</v>
      </c>
      <c r="F52" s="19">
        <v>1</v>
      </c>
      <c r="G52" s="7">
        <f>D52*E52*F52*52/1000</f>
        <v>0.52</v>
      </c>
      <c r="H52" s="11">
        <f>G52*$H$13</f>
        <v>0.16120000000000001</v>
      </c>
    </row>
    <row r="53" spans="1:8" x14ac:dyDescent="0.2">
      <c r="A53" s="136"/>
      <c r="B53" s="20" t="s">
        <v>77</v>
      </c>
      <c r="C53" s="18"/>
      <c r="D53" s="19">
        <v>5</v>
      </c>
      <c r="E53" s="19">
        <v>1</v>
      </c>
      <c r="F53" s="19">
        <v>1</v>
      </c>
      <c r="G53" s="7">
        <f>D53*E53*F53*52/1000</f>
        <v>0.26</v>
      </c>
      <c r="H53" s="11">
        <f>G53*$H$13</f>
        <v>8.0600000000000005E-2</v>
      </c>
    </row>
    <row r="54" spans="1:8" x14ac:dyDescent="0.2">
      <c r="A54" s="136"/>
      <c r="B54" s="20" t="s">
        <v>78</v>
      </c>
      <c r="C54" s="18"/>
      <c r="D54" s="19">
        <v>12</v>
      </c>
      <c r="E54" s="19">
        <v>1</v>
      </c>
      <c r="F54" s="19">
        <v>1</v>
      </c>
      <c r="G54" s="7">
        <f>D54*E54*F54*52/1000</f>
        <v>0.624</v>
      </c>
      <c r="H54" s="11">
        <f>G54*$H$13</f>
        <v>0.19344</v>
      </c>
    </row>
    <row r="55" spans="1:8" x14ac:dyDescent="0.2">
      <c r="A55" s="137"/>
      <c r="B55" s="20"/>
      <c r="C55" s="18"/>
      <c r="D55" s="19"/>
      <c r="E55" s="19"/>
      <c r="F55" s="19"/>
      <c r="G55" s="7">
        <f>D55*E55*F55*52/1000</f>
        <v>0</v>
      </c>
      <c r="H55" s="11">
        <f>G55*$H$13</f>
        <v>0</v>
      </c>
    </row>
    <row r="56" spans="1:8" x14ac:dyDescent="0.2">
      <c r="A56" s="115" t="s">
        <v>32</v>
      </c>
      <c r="B56" s="116"/>
      <c r="C56" s="23">
        <f>SUM(G51:G55)</f>
        <v>53.404000000000003</v>
      </c>
      <c r="D56" s="117" t="s">
        <v>31</v>
      </c>
      <c r="E56" s="118"/>
      <c r="F56" s="118"/>
      <c r="G56" s="118"/>
      <c r="H56" s="119"/>
    </row>
    <row r="57" spans="1:8" x14ac:dyDescent="0.2">
      <c r="A57" s="115" t="s">
        <v>33</v>
      </c>
      <c r="B57" s="116"/>
      <c r="C57" s="23">
        <f>C56/$C$1</f>
        <v>53.404000000000003</v>
      </c>
      <c r="D57" s="120" t="s">
        <v>31</v>
      </c>
      <c r="E57" s="121"/>
      <c r="F57" s="121"/>
      <c r="G57" s="121"/>
      <c r="H57" s="122"/>
    </row>
    <row r="58" spans="1:8" x14ac:dyDescent="0.2">
      <c r="A58" s="115" t="s">
        <v>34</v>
      </c>
      <c r="B58" s="116"/>
      <c r="C58" s="24">
        <f>C56/$G$89</f>
        <v>0.10735249183860543</v>
      </c>
      <c r="D58" s="123" t="s">
        <v>79</v>
      </c>
      <c r="E58" s="124"/>
      <c r="F58" s="124"/>
      <c r="G58" s="124"/>
      <c r="H58" s="125"/>
    </row>
    <row r="59" spans="1:8" x14ac:dyDescent="0.2">
      <c r="A59" s="132"/>
      <c r="B59" s="20" t="s">
        <v>47</v>
      </c>
      <c r="C59" s="18"/>
      <c r="D59" s="19">
        <v>0</v>
      </c>
      <c r="E59" s="19">
        <v>0</v>
      </c>
      <c r="F59" s="19">
        <v>0</v>
      </c>
      <c r="G59" s="7">
        <f>D59*E59*F59*52/1000</f>
        <v>0</v>
      </c>
      <c r="H59" s="11">
        <f>G59*$H$13</f>
        <v>0</v>
      </c>
    </row>
    <row r="60" spans="1:8" x14ac:dyDescent="0.2">
      <c r="A60" s="133"/>
      <c r="B60" s="20"/>
      <c r="C60" s="18"/>
      <c r="D60" s="19"/>
      <c r="E60" s="19"/>
      <c r="F60" s="19"/>
      <c r="G60" s="7">
        <f>D60*E60*F60*52/1000</f>
        <v>0</v>
      </c>
      <c r="H60" s="11">
        <f>G60*$H$13</f>
        <v>0</v>
      </c>
    </row>
    <row r="61" spans="1:8" x14ac:dyDescent="0.2">
      <c r="A61" s="115" t="s">
        <v>32</v>
      </c>
      <c r="B61" s="116"/>
      <c r="C61" s="23">
        <f>SUM(G56:G60)</f>
        <v>0</v>
      </c>
      <c r="D61" s="117" t="s">
        <v>31</v>
      </c>
      <c r="E61" s="118"/>
      <c r="F61" s="118"/>
      <c r="G61" s="118"/>
      <c r="H61" s="119"/>
    </row>
    <row r="62" spans="1:8" x14ac:dyDescent="0.2">
      <c r="A62" s="115" t="s">
        <v>33</v>
      </c>
      <c r="B62" s="116"/>
      <c r="C62" s="23">
        <f>C61/$C$1</f>
        <v>0</v>
      </c>
      <c r="D62" s="120" t="s">
        <v>31</v>
      </c>
      <c r="E62" s="121"/>
      <c r="F62" s="121"/>
      <c r="G62" s="121"/>
      <c r="H62" s="122"/>
    </row>
    <row r="63" spans="1:8" x14ac:dyDescent="0.2">
      <c r="A63" s="115" t="s">
        <v>34</v>
      </c>
      <c r="B63" s="116"/>
      <c r="C63" s="24">
        <f>C61/$G$89</f>
        <v>0</v>
      </c>
      <c r="D63" s="123" t="s">
        <v>81</v>
      </c>
      <c r="E63" s="124"/>
      <c r="F63" s="124"/>
      <c r="G63" s="124"/>
      <c r="H63" s="125"/>
    </row>
    <row r="64" spans="1:8" x14ac:dyDescent="0.2">
      <c r="A64" s="134" t="s">
        <v>72</v>
      </c>
      <c r="B64" s="134"/>
      <c r="C64" s="134"/>
      <c r="D64" s="134"/>
      <c r="E64" s="134"/>
      <c r="F64" s="134"/>
      <c r="G64" s="8">
        <f>SUM(G15:G55)</f>
        <v>337.06399999999996</v>
      </c>
      <c r="H64" s="12">
        <f>G64*$H$13</f>
        <v>104.48983999999999</v>
      </c>
    </row>
    <row r="65" spans="1:8" ht="15.75" x14ac:dyDescent="0.25">
      <c r="A65" s="128" t="s">
        <v>15</v>
      </c>
      <c r="B65" s="128"/>
      <c r="C65" s="128"/>
      <c r="D65" s="128"/>
      <c r="E65" s="128"/>
      <c r="F65" s="128"/>
      <c r="G65" s="129"/>
      <c r="H65" s="130"/>
    </row>
    <row r="66" spans="1:8" ht="12.75" customHeight="1" x14ac:dyDescent="0.2">
      <c r="A66" s="131" t="s">
        <v>23</v>
      </c>
      <c r="B66" s="131"/>
      <c r="C66" s="131"/>
      <c r="D66" s="131"/>
      <c r="E66" s="131"/>
      <c r="F66" s="131"/>
      <c r="G66" s="129"/>
      <c r="H66" s="130"/>
    </row>
    <row r="67" spans="1:8" x14ac:dyDescent="0.2">
      <c r="A67" s="131"/>
      <c r="B67" s="131"/>
      <c r="C67" s="131"/>
      <c r="D67" s="131"/>
      <c r="E67" s="131"/>
      <c r="F67" s="131"/>
      <c r="G67" s="129"/>
      <c r="H67" s="130"/>
    </row>
    <row r="68" spans="1:8" x14ac:dyDescent="0.2">
      <c r="A68" s="131"/>
      <c r="B68" s="131"/>
      <c r="C68" s="131"/>
      <c r="D68" s="131"/>
      <c r="E68" s="131"/>
      <c r="F68" s="131"/>
      <c r="G68" s="129"/>
      <c r="H68" s="130"/>
    </row>
    <row r="69" spans="1:8" ht="51" x14ac:dyDescent="0.2">
      <c r="A69" s="5"/>
      <c r="B69" s="2" t="s">
        <v>1</v>
      </c>
      <c r="C69" s="2" t="s">
        <v>2</v>
      </c>
      <c r="D69" s="2" t="s">
        <v>8</v>
      </c>
      <c r="E69" s="2" t="s">
        <v>10</v>
      </c>
      <c r="F69" s="2" t="s">
        <v>9</v>
      </c>
      <c r="G69" s="6" t="s">
        <v>6</v>
      </c>
      <c r="H69" s="13" t="s">
        <v>7</v>
      </c>
    </row>
    <row r="70" spans="1:8" x14ac:dyDescent="0.2">
      <c r="A70" s="126"/>
      <c r="B70" s="20" t="s">
        <v>18</v>
      </c>
      <c r="C70" s="18" t="s">
        <v>62</v>
      </c>
      <c r="D70" s="19">
        <v>0.3</v>
      </c>
      <c r="E70" s="19">
        <v>4</v>
      </c>
      <c r="F70" s="26"/>
      <c r="G70" s="7">
        <f>D70*E70*12</f>
        <v>14.399999999999999</v>
      </c>
      <c r="H70" s="14">
        <f>G70*$H$13</f>
        <v>4.4639999999999995</v>
      </c>
    </row>
    <row r="71" spans="1:8" x14ac:dyDescent="0.2">
      <c r="A71" s="127"/>
      <c r="B71" s="20" t="s">
        <v>19</v>
      </c>
      <c r="C71" s="18" t="s">
        <v>82</v>
      </c>
      <c r="D71" s="19"/>
      <c r="E71" s="19"/>
      <c r="F71" s="26"/>
      <c r="G71" s="7">
        <f>D71*E71*12</f>
        <v>0</v>
      </c>
      <c r="H71" s="14">
        <f>G71*$H$13</f>
        <v>0</v>
      </c>
    </row>
    <row r="72" spans="1:8" x14ac:dyDescent="0.2">
      <c r="A72" s="114"/>
      <c r="B72" s="29" t="s">
        <v>16</v>
      </c>
      <c r="C72" s="18" t="s">
        <v>82</v>
      </c>
      <c r="D72" s="19"/>
      <c r="E72" s="19"/>
      <c r="F72" s="27"/>
      <c r="G72" s="7">
        <f>D72*E72*12</f>
        <v>0</v>
      </c>
      <c r="H72" s="14">
        <f>G72*$H$13</f>
        <v>0</v>
      </c>
    </row>
    <row r="73" spans="1:8" x14ac:dyDescent="0.2">
      <c r="A73" s="115" t="s">
        <v>32</v>
      </c>
      <c r="B73" s="116"/>
      <c r="C73" s="23">
        <f>SUM(G70:G72)</f>
        <v>14.399999999999999</v>
      </c>
      <c r="D73" s="117" t="s">
        <v>31</v>
      </c>
      <c r="E73" s="118"/>
      <c r="F73" s="118"/>
      <c r="G73" s="118"/>
      <c r="H73" s="119"/>
    </row>
    <row r="74" spans="1:8" x14ac:dyDescent="0.2">
      <c r="A74" s="115" t="s">
        <v>33</v>
      </c>
      <c r="B74" s="116"/>
      <c r="C74" s="23">
        <f>C73/$C$1</f>
        <v>14.399999999999999</v>
      </c>
      <c r="D74" s="120" t="s">
        <v>31</v>
      </c>
      <c r="E74" s="121"/>
      <c r="F74" s="121"/>
      <c r="G74" s="121"/>
      <c r="H74" s="122"/>
    </row>
    <row r="75" spans="1:8" x14ac:dyDescent="0.2">
      <c r="A75" s="115" t="s">
        <v>34</v>
      </c>
      <c r="B75" s="116"/>
      <c r="C75" s="24">
        <f>C73/$G$89</f>
        <v>2.8946818262226011E-2</v>
      </c>
      <c r="D75" s="123" t="s">
        <v>64</v>
      </c>
      <c r="E75" s="124"/>
      <c r="F75" s="124"/>
      <c r="G75" s="124"/>
      <c r="H75" s="125"/>
    </row>
    <row r="76" spans="1:8" x14ac:dyDescent="0.2">
      <c r="A76" s="126"/>
      <c r="B76" s="20" t="s">
        <v>80</v>
      </c>
      <c r="C76" s="18" t="s">
        <v>62</v>
      </c>
      <c r="D76" s="28"/>
      <c r="E76" s="28"/>
      <c r="F76" s="19">
        <v>0.4</v>
      </c>
      <c r="G76" s="7">
        <f>F76*365</f>
        <v>146</v>
      </c>
      <c r="H76" s="14">
        <f>G76*$H$13</f>
        <v>45.26</v>
      </c>
    </row>
    <row r="77" spans="1:8" x14ac:dyDescent="0.2">
      <c r="A77" s="114"/>
      <c r="B77" s="20" t="s">
        <v>65</v>
      </c>
      <c r="C77" s="18" t="s">
        <v>82</v>
      </c>
      <c r="D77" s="28"/>
      <c r="E77" s="28"/>
      <c r="F77" s="19"/>
      <c r="G77" s="7">
        <f>F77*365</f>
        <v>0</v>
      </c>
      <c r="H77" s="14">
        <f>G77*$H$13</f>
        <v>0</v>
      </c>
    </row>
    <row r="78" spans="1:8" x14ac:dyDescent="0.2">
      <c r="A78" s="115" t="s">
        <v>32</v>
      </c>
      <c r="B78" s="116"/>
      <c r="C78" s="23">
        <f>SUM(G76:G77)</f>
        <v>146</v>
      </c>
      <c r="D78" s="117" t="s">
        <v>31</v>
      </c>
      <c r="E78" s="118"/>
      <c r="F78" s="118"/>
      <c r="G78" s="118"/>
      <c r="H78" s="119"/>
    </row>
    <row r="79" spans="1:8" x14ac:dyDescent="0.2">
      <c r="A79" s="115" t="s">
        <v>33</v>
      </c>
      <c r="B79" s="116"/>
      <c r="C79" s="23">
        <f>C78/$C$1</f>
        <v>146</v>
      </c>
      <c r="D79" s="120" t="s">
        <v>31</v>
      </c>
      <c r="E79" s="121"/>
      <c r="F79" s="121"/>
      <c r="G79" s="121"/>
      <c r="H79" s="122"/>
    </row>
    <row r="80" spans="1:8" x14ac:dyDescent="0.2">
      <c r="A80" s="115" t="s">
        <v>34</v>
      </c>
      <c r="B80" s="116"/>
      <c r="C80" s="24">
        <f>C78/$G$89</f>
        <v>0.29348857404756928</v>
      </c>
      <c r="D80" s="123" t="s">
        <v>73</v>
      </c>
      <c r="E80" s="124"/>
      <c r="F80" s="124"/>
      <c r="G80" s="124"/>
      <c r="H80" s="125"/>
    </row>
    <row r="81" spans="1:8" x14ac:dyDescent="0.2">
      <c r="A81" s="113"/>
      <c r="B81" s="30" t="s">
        <v>21</v>
      </c>
      <c r="C81" s="31" t="s">
        <v>83</v>
      </c>
      <c r="D81" s="28"/>
      <c r="E81" s="28"/>
      <c r="F81" s="19"/>
      <c r="G81" s="7">
        <f>F81*365</f>
        <v>0</v>
      </c>
      <c r="H81" s="14">
        <f>G81*$H$13</f>
        <v>0</v>
      </c>
    </row>
    <row r="82" spans="1:8" x14ac:dyDescent="0.2">
      <c r="A82" s="114"/>
      <c r="B82" s="32"/>
      <c r="C82" s="31"/>
      <c r="D82" s="28"/>
      <c r="E82" s="28"/>
      <c r="F82" s="33"/>
      <c r="G82" s="7">
        <f>D82*E82*12+F82*365</f>
        <v>0</v>
      </c>
      <c r="H82" s="14">
        <f>G82*$H$13</f>
        <v>0</v>
      </c>
    </row>
    <row r="83" spans="1:8" x14ac:dyDescent="0.2">
      <c r="A83" s="115" t="s">
        <v>32</v>
      </c>
      <c r="B83" s="116"/>
      <c r="C83" s="23">
        <f>SUM(G81:G82)</f>
        <v>0</v>
      </c>
      <c r="D83" s="117" t="s">
        <v>31</v>
      </c>
      <c r="E83" s="118"/>
      <c r="F83" s="118"/>
      <c r="G83" s="118"/>
      <c r="H83" s="119"/>
    </row>
    <row r="84" spans="1:8" x14ac:dyDescent="0.2">
      <c r="A84" s="115" t="s">
        <v>33</v>
      </c>
      <c r="B84" s="116"/>
      <c r="C84" s="23">
        <f>C83/$C$1</f>
        <v>0</v>
      </c>
      <c r="D84" s="120" t="s">
        <v>31</v>
      </c>
      <c r="E84" s="121"/>
      <c r="F84" s="121"/>
      <c r="G84" s="121"/>
      <c r="H84" s="122"/>
    </row>
    <row r="85" spans="1:8" x14ac:dyDescent="0.2">
      <c r="A85" s="115" t="s">
        <v>34</v>
      </c>
      <c r="B85" s="116"/>
      <c r="C85" s="24">
        <f>C83/$G$89</f>
        <v>0</v>
      </c>
      <c r="D85" s="123" t="s">
        <v>49</v>
      </c>
      <c r="E85" s="124"/>
      <c r="F85" s="124"/>
      <c r="G85" s="124"/>
      <c r="H85" s="125"/>
    </row>
    <row r="86" spans="1:8" x14ac:dyDescent="0.2">
      <c r="A86" s="104" t="s">
        <v>11</v>
      </c>
      <c r="B86" s="104"/>
      <c r="C86" s="104"/>
      <c r="D86" s="104"/>
      <c r="E86" s="104"/>
      <c r="F86" s="104"/>
      <c r="G86" s="51">
        <f>SUM(G70:G82)</f>
        <v>160.4</v>
      </c>
      <c r="H86" s="15">
        <f>G86*$H$13</f>
        <v>49.724000000000004</v>
      </c>
    </row>
    <row r="87" spans="1:8" x14ac:dyDescent="0.2">
      <c r="A87" s="105"/>
      <c r="B87" s="105"/>
      <c r="C87" s="105"/>
      <c r="D87" s="105"/>
      <c r="E87" s="105"/>
      <c r="F87" s="105"/>
      <c r="G87" s="106"/>
      <c r="H87" s="108"/>
    </row>
    <row r="88" spans="1:8" ht="18" x14ac:dyDescent="0.25">
      <c r="A88" s="110" t="s">
        <v>17</v>
      </c>
      <c r="B88" s="110"/>
      <c r="C88" s="110"/>
      <c r="D88" s="110"/>
      <c r="E88" s="110"/>
      <c r="F88" s="110"/>
      <c r="G88" s="107"/>
      <c r="H88" s="109"/>
    </row>
    <row r="89" spans="1:8" ht="15.75" x14ac:dyDescent="0.25">
      <c r="A89" s="111" t="s">
        <v>85</v>
      </c>
      <c r="B89" s="111"/>
      <c r="C89" s="111"/>
      <c r="D89" s="111"/>
      <c r="E89" s="111"/>
      <c r="F89" s="112"/>
      <c r="G89" s="9">
        <f>G86+G64</f>
        <v>497.46399999999994</v>
      </c>
      <c r="H89" s="109"/>
    </row>
    <row r="90" spans="1:8" ht="15.75" x14ac:dyDescent="0.25">
      <c r="A90" s="98" t="s">
        <v>86</v>
      </c>
      <c r="B90" s="98"/>
      <c r="C90" s="98"/>
      <c r="D90" s="98"/>
      <c r="E90" s="98"/>
      <c r="F90" s="98"/>
      <c r="G90" s="99"/>
      <c r="H90" s="16">
        <f>H86+H64</f>
        <v>154.21384</v>
      </c>
    </row>
    <row r="91" spans="1:8" x14ac:dyDescent="0.2">
      <c r="A91" s="100" t="s">
        <v>87</v>
      </c>
      <c r="B91" s="101"/>
      <c r="C91" s="101"/>
      <c r="D91" s="101"/>
      <c r="E91" s="101"/>
      <c r="F91" s="101"/>
      <c r="G91" s="102"/>
      <c r="H91" s="22">
        <f>H90*0.692</f>
        <v>106.71597727999999</v>
      </c>
    </row>
    <row r="92" spans="1:8" ht="28.5" customHeight="1" x14ac:dyDescent="0.2">
      <c r="A92" s="35" t="s">
        <v>45</v>
      </c>
      <c r="B92" s="37">
        <f>C20</f>
        <v>67.444000000000003</v>
      </c>
      <c r="D92" s="34"/>
    </row>
    <row r="93" spans="1:8" ht="28.5" customHeight="1" x14ac:dyDescent="0.2">
      <c r="A93" s="35" t="s">
        <v>46</v>
      </c>
      <c r="B93" s="37">
        <f>C28</f>
        <v>39.416000000000004</v>
      </c>
      <c r="D93" s="34"/>
    </row>
    <row r="94" spans="1:8" ht="28.5" customHeight="1" x14ac:dyDescent="0.2">
      <c r="A94" s="35" t="s">
        <v>48</v>
      </c>
      <c r="B94" s="37">
        <f>C40</f>
        <v>32.5</v>
      </c>
      <c r="D94" s="34"/>
    </row>
    <row r="95" spans="1:8" ht="28.5" customHeight="1" x14ac:dyDescent="0.2">
      <c r="A95" s="35" t="s">
        <v>50</v>
      </c>
      <c r="B95" s="37">
        <f>C48</f>
        <v>144.30000000000001</v>
      </c>
      <c r="D95" s="34"/>
    </row>
    <row r="96" spans="1:8" ht="28.5" customHeight="1" x14ac:dyDescent="0.2">
      <c r="A96" s="35" t="s">
        <v>27</v>
      </c>
      <c r="B96" s="37">
        <f>C56</f>
        <v>53.404000000000003</v>
      </c>
      <c r="D96" s="34"/>
    </row>
    <row r="97" spans="1:5" ht="24.75" customHeight="1" x14ac:dyDescent="0.2">
      <c r="A97" s="35" t="s">
        <v>47</v>
      </c>
      <c r="B97" s="37">
        <f>C61</f>
        <v>0</v>
      </c>
      <c r="D97" s="34"/>
    </row>
    <row r="98" spans="1:5" ht="39" customHeight="1" x14ac:dyDescent="0.2">
      <c r="A98" s="35" t="s">
        <v>64</v>
      </c>
      <c r="B98" s="37">
        <f>C73</f>
        <v>14.399999999999999</v>
      </c>
      <c r="D98" s="34"/>
    </row>
    <row r="99" spans="1:5" ht="39" customHeight="1" x14ac:dyDescent="0.2">
      <c r="A99" s="35" t="s">
        <v>73</v>
      </c>
      <c r="B99" s="37">
        <f>C78</f>
        <v>146</v>
      </c>
      <c r="D99" s="34"/>
    </row>
    <row r="100" spans="1:5" ht="38.25" customHeight="1" x14ac:dyDescent="0.2">
      <c r="A100" s="36" t="s">
        <v>49</v>
      </c>
      <c r="B100" s="37">
        <f>C83</f>
        <v>0</v>
      </c>
      <c r="D100" s="34"/>
    </row>
    <row r="101" spans="1:5" ht="23.25" customHeight="1" x14ac:dyDescent="0.2">
      <c r="A101" s="35" t="s">
        <v>51</v>
      </c>
      <c r="B101" s="38">
        <f>SUM(B92:B100)</f>
        <v>497.464</v>
      </c>
      <c r="D101" s="34"/>
    </row>
    <row r="102" spans="1:5" x14ac:dyDescent="0.2">
      <c r="A102" s="103"/>
      <c r="B102" s="103"/>
      <c r="C102" s="103"/>
      <c r="D102" s="103"/>
      <c r="E102" s="103"/>
    </row>
    <row r="104" spans="1:5" x14ac:dyDescent="0.2">
      <c r="A104" s="103"/>
      <c r="B104" s="103"/>
      <c r="C104" s="103"/>
      <c r="D104" s="103"/>
      <c r="E104" s="103"/>
    </row>
  </sheetData>
  <mergeCells count="90">
    <mergeCell ref="A20:B20"/>
    <mergeCell ref="D20:H20"/>
    <mergeCell ref="F1:H6"/>
    <mergeCell ref="A2:B2"/>
    <mergeCell ref="D2:E2"/>
    <mergeCell ref="A3:B3"/>
    <mergeCell ref="D3:E3"/>
    <mergeCell ref="A4:E4"/>
    <mergeCell ref="A5:E5"/>
    <mergeCell ref="A6:E6"/>
    <mergeCell ref="A7:H7"/>
    <mergeCell ref="A8:H8"/>
    <mergeCell ref="A9:H12"/>
    <mergeCell ref="A13:G13"/>
    <mergeCell ref="A15:A19"/>
    <mergeCell ref="A40:B40"/>
    <mergeCell ref="D40:H40"/>
    <mergeCell ref="A21:B21"/>
    <mergeCell ref="D21:H21"/>
    <mergeCell ref="A22:B22"/>
    <mergeCell ref="D22:H22"/>
    <mergeCell ref="A23:A27"/>
    <mergeCell ref="A28:B28"/>
    <mergeCell ref="D28:H28"/>
    <mergeCell ref="A29:B29"/>
    <mergeCell ref="D29:H29"/>
    <mergeCell ref="A30:B30"/>
    <mergeCell ref="D30:H30"/>
    <mergeCell ref="A31:A39"/>
    <mergeCell ref="A56:B56"/>
    <mergeCell ref="D56:H56"/>
    <mergeCell ref="A41:B41"/>
    <mergeCell ref="D41:H41"/>
    <mergeCell ref="A42:B42"/>
    <mergeCell ref="D42:H42"/>
    <mergeCell ref="A43:A47"/>
    <mergeCell ref="A48:B48"/>
    <mergeCell ref="D48:H48"/>
    <mergeCell ref="A49:B49"/>
    <mergeCell ref="D49:H49"/>
    <mergeCell ref="A50:B50"/>
    <mergeCell ref="D50:H50"/>
    <mergeCell ref="A51:A55"/>
    <mergeCell ref="A65:F65"/>
    <mergeCell ref="G65:G68"/>
    <mergeCell ref="H65:H68"/>
    <mergeCell ref="A66:F68"/>
    <mergeCell ref="A57:B57"/>
    <mergeCell ref="D57:H57"/>
    <mergeCell ref="A58:B58"/>
    <mergeCell ref="D58:H58"/>
    <mergeCell ref="A59:A60"/>
    <mergeCell ref="A61:B61"/>
    <mergeCell ref="D61:H61"/>
    <mergeCell ref="A62:B62"/>
    <mergeCell ref="D62:H62"/>
    <mergeCell ref="A63:B63"/>
    <mergeCell ref="D63:H63"/>
    <mergeCell ref="A64:F64"/>
    <mergeCell ref="A80:B80"/>
    <mergeCell ref="D80:H80"/>
    <mergeCell ref="A70:A72"/>
    <mergeCell ref="A73:B73"/>
    <mergeCell ref="D73:H73"/>
    <mergeCell ref="A74:B74"/>
    <mergeCell ref="D74:H74"/>
    <mergeCell ref="A75:B75"/>
    <mergeCell ref="D75:H75"/>
    <mergeCell ref="A76:A77"/>
    <mergeCell ref="A78:B78"/>
    <mergeCell ref="D78:H78"/>
    <mergeCell ref="A79:B79"/>
    <mergeCell ref="D79:H79"/>
    <mergeCell ref="H87:H89"/>
    <mergeCell ref="A88:F88"/>
    <mergeCell ref="A89:F89"/>
    <mergeCell ref="A81:A82"/>
    <mergeCell ref="A83:B83"/>
    <mergeCell ref="D83:H83"/>
    <mergeCell ref="A84:B84"/>
    <mergeCell ref="D84:H84"/>
    <mergeCell ref="A85:B85"/>
    <mergeCell ref="D85:H85"/>
    <mergeCell ref="A90:G90"/>
    <mergeCell ref="A91:G91"/>
    <mergeCell ref="A102:E102"/>
    <mergeCell ref="A104:E104"/>
    <mergeCell ref="A86:F86"/>
    <mergeCell ref="A87:F87"/>
    <mergeCell ref="G87:G88"/>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zaehlerstaende</vt:lpstr>
      <vt:lpstr>erfassung</vt:lpstr>
      <vt:lpstr>Durchschnittlicher Stromverbr.</vt:lpstr>
      <vt:lpstr>stromanalyse</vt:lpstr>
      <vt:lpstr>erfassung!Druckbereich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dc:creator>
  <cp:lastModifiedBy>ralph lokal</cp:lastModifiedBy>
  <cp:lastPrinted>2014-03-01T11:10:10Z</cp:lastPrinted>
  <dcterms:created xsi:type="dcterms:W3CDTF">2002-01-20T12:33:49Z</dcterms:created>
  <dcterms:modified xsi:type="dcterms:W3CDTF">2021-12-09T18:27:23Z</dcterms:modified>
</cp:coreProperties>
</file>